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92" windowWidth="20736" windowHeight="8508" tabRatio="826" activeTab="5"/>
  </bookViews>
  <sheets>
    <sheet name="AEROP. INTER" sheetId="12" r:id="rId1"/>
    <sheet name="AEROP. NACI" sheetId="13" r:id="rId2"/>
    <sheet name="EMPRESAS INTER" sheetId="14" r:id="rId3"/>
    <sheet name="EMPRESAS NACI" sheetId="15" r:id="rId4"/>
    <sheet name="TOTAL AEROPUERTOS" sheetId="16" r:id="rId5"/>
    <sheet name="TOTAL EMPRESAS" sheetId="17" r:id="rId6"/>
  </sheets>
  <calcPr calcId="145621"/>
</workbook>
</file>

<file path=xl/calcChain.xml><?xml version="1.0" encoding="utf-8"?>
<calcChain xmlns="http://schemas.openxmlformats.org/spreadsheetml/2006/main">
  <c r="E861" i="15" l="1"/>
  <c r="E802" i="15"/>
  <c r="E856" i="15"/>
  <c r="E851" i="15"/>
  <c r="E843" i="15"/>
  <c r="E837" i="15"/>
  <c r="E832" i="15"/>
  <c r="E823" i="15"/>
  <c r="E816" i="15"/>
  <c r="E808" i="15"/>
  <c r="E599" i="15"/>
  <c r="E791" i="15"/>
  <c r="E785" i="15"/>
  <c r="E777" i="15"/>
  <c r="E771" i="15"/>
  <c r="E759" i="15"/>
  <c r="E748" i="15"/>
  <c r="E739" i="15"/>
  <c r="E727" i="15"/>
  <c r="E717" i="15"/>
  <c r="E705" i="15"/>
  <c r="E693" i="15"/>
  <c r="E685" i="15"/>
  <c r="E674" i="15"/>
  <c r="E665" i="15"/>
  <c r="E659" i="15"/>
  <c r="E650" i="15"/>
  <c r="E639" i="15"/>
  <c r="E629" i="15"/>
  <c r="E616" i="15"/>
  <c r="E608" i="15"/>
  <c r="E600" i="15"/>
  <c r="E453" i="15"/>
  <c r="E591" i="15"/>
  <c r="E585" i="15"/>
  <c r="E574" i="15"/>
  <c r="E564" i="15"/>
  <c r="E556" i="15"/>
  <c r="E545" i="15"/>
  <c r="E534" i="15"/>
  <c r="E522" i="15"/>
  <c r="E514" i="15"/>
  <c r="E502" i="15"/>
  <c r="E490" i="15"/>
  <c r="E482" i="15"/>
  <c r="E473" i="15"/>
  <c r="E463" i="15"/>
  <c r="E454" i="15"/>
  <c r="E369" i="15"/>
  <c r="E443" i="15"/>
  <c r="E431" i="15"/>
  <c r="E421" i="15"/>
  <c r="E415" i="15"/>
  <c r="E408" i="15"/>
  <c r="E401" i="15"/>
  <c r="E392" i="15"/>
  <c r="E387" i="15"/>
  <c r="E375" i="15"/>
  <c r="E114" i="15"/>
  <c r="E360" i="15"/>
  <c r="E351" i="15"/>
  <c r="E340" i="15"/>
  <c r="E327" i="15"/>
  <c r="E313" i="15"/>
  <c r="E308" i="15"/>
  <c r="E298" i="15"/>
  <c r="E286" i="15"/>
  <c r="E276" i="15"/>
  <c r="E265" i="15"/>
  <c r="E257" i="15"/>
  <c r="E245" i="15"/>
  <c r="E234" i="15"/>
  <c r="E225" i="15"/>
  <c r="E214" i="15"/>
  <c r="E203" i="15"/>
  <c r="E192" i="15"/>
  <c r="E179" i="15"/>
  <c r="E166" i="15"/>
  <c r="E152" i="15"/>
  <c r="E140" i="15"/>
  <c r="E128" i="15"/>
  <c r="E115" i="15"/>
  <c r="E8" i="15"/>
  <c r="C862" i="15"/>
  <c r="D8" i="15"/>
  <c r="E103" i="15"/>
  <c r="E98" i="15"/>
  <c r="D98" i="15"/>
  <c r="E86" i="15"/>
  <c r="E75" i="15"/>
  <c r="E65" i="15"/>
  <c r="E55" i="15"/>
  <c r="E45" i="15"/>
  <c r="E35" i="15"/>
  <c r="E25" i="15"/>
  <c r="E9" i="15"/>
  <c r="D802" i="15"/>
  <c r="D599" i="15"/>
  <c r="D453" i="15"/>
  <c r="D369" i="15"/>
  <c r="D114" i="15"/>
  <c r="D856" i="15"/>
  <c r="D851" i="15"/>
  <c r="D843" i="15"/>
  <c r="D837" i="15"/>
  <c r="D832" i="15"/>
  <c r="D823" i="15"/>
  <c r="D816" i="15"/>
  <c r="D808" i="15"/>
  <c r="D803" i="15"/>
  <c r="D791" i="15"/>
  <c r="D785" i="15"/>
  <c r="D777" i="15"/>
  <c r="D771" i="15"/>
  <c r="D759" i="15"/>
  <c r="D748" i="15"/>
  <c r="D739" i="15"/>
  <c r="D727" i="15"/>
  <c r="D717" i="15"/>
  <c r="D705" i="15"/>
  <c r="D693" i="15"/>
  <c r="D685" i="15"/>
  <c r="D674" i="15"/>
  <c r="D665" i="15"/>
  <c r="D659" i="15"/>
  <c r="D650" i="15"/>
  <c r="D639" i="15"/>
  <c r="D629" i="15"/>
  <c r="D616" i="15"/>
  <c r="D608" i="15"/>
  <c r="D600" i="15"/>
  <c r="D591" i="15"/>
  <c r="D585" i="15"/>
  <c r="D574" i="15"/>
  <c r="D564" i="15"/>
  <c r="D556" i="15"/>
  <c r="D545" i="15"/>
  <c r="D534" i="15"/>
  <c r="D522" i="15"/>
  <c r="D514" i="15"/>
  <c r="D502" i="15"/>
  <c r="D490" i="15"/>
  <c r="D482" i="15"/>
  <c r="D473" i="15"/>
  <c r="D463" i="15"/>
  <c r="D454" i="15"/>
  <c r="D443" i="15"/>
  <c r="D431" i="15"/>
  <c r="D421" i="15"/>
  <c r="D415" i="15"/>
  <c r="D408" i="15"/>
  <c r="D401" i="15"/>
  <c r="D392" i="15"/>
  <c r="D387" i="15"/>
  <c r="D375" i="15"/>
  <c r="D370" i="15"/>
  <c r="D360" i="15"/>
  <c r="D351" i="15"/>
  <c r="D340" i="15"/>
  <c r="D327" i="15"/>
  <c r="D313" i="15"/>
  <c r="D308" i="15"/>
  <c r="D298" i="15"/>
  <c r="D286" i="15"/>
  <c r="D276" i="15"/>
  <c r="D265" i="15"/>
  <c r="D257" i="15"/>
  <c r="D245" i="15"/>
  <c r="D234" i="15"/>
  <c r="D225" i="15"/>
  <c r="D214" i="15"/>
  <c r="D203" i="15"/>
  <c r="D192" i="15"/>
  <c r="D179" i="15"/>
  <c r="D166" i="15"/>
  <c r="D152" i="15"/>
  <c r="D140" i="15"/>
  <c r="D128" i="15"/>
  <c r="D115" i="15"/>
  <c r="D103" i="15"/>
  <c r="D86" i="15"/>
  <c r="D75" i="15"/>
  <c r="D65" i="15"/>
  <c r="D55" i="15"/>
  <c r="D45" i="15"/>
  <c r="D35" i="15"/>
  <c r="D25" i="15"/>
  <c r="D20" i="15"/>
  <c r="D9" i="15"/>
  <c r="D861" i="15"/>
  <c r="C861" i="15"/>
  <c r="D400" i="13"/>
  <c r="C401" i="13"/>
  <c r="C400" i="13"/>
  <c r="D389" i="13"/>
  <c r="D378" i="13"/>
  <c r="D369" i="13"/>
  <c r="D356" i="13"/>
  <c r="D342" i="13"/>
  <c r="D326" i="13"/>
  <c r="D321" i="13"/>
  <c r="D306" i="13"/>
  <c r="D297" i="13"/>
  <c r="D287" i="13"/>
  <c r="D272" i="13"/>
  <c r="D262" i="13"/>
  <c r="D248" i="13"/>
  <c r="D234" i="13"/>
  <c r="D220" i="13"/>
  <c r="D206" i="13"/>
  <c r="D197" i="13"/>
  <c r="D183" i="13"/>
  <c r="D174" i="13"/>
  <c r="D159" i="13"/>
  <c r="D144" i="13"/>
  <c r="D134" i="13"/>
  <c r="D119" i="13"/>
  <c r="D103" i="13"/>
  <c r="D89" i="13"/>
  <c r="D73" i="13"/>
  <c r="D58" i="13"/>
  <c r="D45" i="13"/>
  <c r="D8" i="13"/>
  <c r="D31" i="13"/>
  <c r="D21" i="13"/>
  <c r="E349" i="14" l="1"/>
  <c r="E342" i="14"/>
  <c r="E299" i="14"/>
  <c r="E312" i="14"/>
  <c r="E307" i="14"/>
  <c r="E300" i="14"/>
  <c r="E285" i="14"/>
  <c r="E286" i="14"/>
  <c r="E293" i="14"/>
  <c r="E258" i="14"/>
  <c r="E238" i="14"/>
  <c r="E217" i="14"/>
  <c r="E218" i="14"/>
  <c r="E206" i="14"/>
  <c r="E202" i="14"/>
  <c r="E191" i="14"/>
  <c r="E136" i="14"/>
  <c r="E176" i="14"/>
  <c r="E152" i="14"/>
  <c r="E141" i="14"/>
  <c r="E118" i="14"/>
  <c r="E128" i="14"/>
  <c r="E123" i="14"/>
  <c r="E76" i="14"/>
  <c r="E105" i="14"/>
  <c r="E93" i="14"/>
  <c r="E82" i="14"/>
  <c r="E55" i="14"/>
  <c r="E66" i="14"/>
  <c r="E56" i="14"/>
  <c r="E49" i="14"/>
  <c r="E40" i="14"/>
  <c r="E32" i="14"/>
  <c r="E25" i="14"/>
  <c r="D319" i="14"/>
  <c r="D299" i="14"/>
  <c r="D285" i="14"/>
  <c r="D264" i="14"/>
  <c r="D244" i="14"/>
  <c r="D217" i="14"/>
  <c r="D206" i="14"/>
  <c r="D136" i="14"/>
  <c r="D118" i="14"/>
  <c r="D76" i="14"/>
  <c r="D55" i="14"/>
  <c r="D8" i="14"/>
  <c r="D349" i="14"/>
  <c r="D342" i="14"/>
  <c r="D333" i="14"/>
  <c r="D338" i="14"/>
  <c r="D327" i="14"/>
  <c r="D320" i="14"/>
  <c r="D312" i="14"/>
  <c r="D307" i="14"/>
  <c r="D300" i="14"/>
  <c r="D297" i="14"/>
  <c r="D293" i="14"/>
  <c r="D286" i="14"/>
  <c r="D279" i="14"/>
  <c r="D275" i="14"/>
  <c r="D271" i="14"/>
  <c r="D265" i="14"/>
  <c r="D258" i="14"/>
  <c r="D255" i="14"/>
  <c r="D249" i="14"/>
  <c r="D245" i="14"/>
  <c r="D238" i="14"/>
  <c r="D233" i="14"/>
  <c r="D226" i="14"/>
  <c r="D218" i="14"/>
  <c r="D211" i="14"/>
  <c r="D207" i="14"/>
  <c r="D202" i="14"/>
  <c r="D197" i="14"/>
  <c r="D191" i="14"/>
  <c r="D188" i="14"/>
  <c r="D183" i="14"/>
  <c r="D176" i="14"/>
  <c r="D171" i="14"/>
  <c r="D164" i="14"/>
  <c r="D158" i="14"/>
  <c r="D152" i="14"/>
  <c r="D141" i="14"/>
  <c r="D137" i="14"/>
  <c r="D128" i="14"/>
  <c r="D123" i="14"/>
  <c r="D119" i="14"/>
  <c r="D114" i="14"/>
  <c r="D105" i="14"/>
  <c r="D100" i="14"/>
  <c r="D93" i="14"/>
  <c r="D82" i="14"/>
  <c r="D77" i="14"/>
  <c r="D66" i="14"/>
  <c r="D61" i="14"/>
  <c r="D56" i="14"/>
  <c r="D49" i="14"/>
  <c r="D40" i="14"/>
  <c r="D32" i="14"/>
  <c r="D25" i="14"/>
  <c r="D20" i="14"/>
  <c r="D15" i="14"/>
  <c r="D9" i="14"/>
  <c r="C350" i="14"/>
  <c r="C349" i="14"/>
  <c r="F79" i="12"/>
  <c r="D87" i="12" l="1"/>
  <c r="D75" i="12"/>
  <c r="D70" i="12"/>
  <c r="D62" i="12"/>
  <c r="D57" i="12"/>
  <c r="D49" i="12"/>
  <c r="D39" i="12"/>
  <c r="D33" i="12"/>
  <c r="D19" i="12"/>
  <c r="D14" i="12"/>
  <c r="D8" i="12"/>
  <c r="C92" i="12"/>
  <c r="D91" i="12" s="1"/>
  <c r="C91" i="12"/>
</calcChain>
</file>

<file path=xl/sharedStrings.xml><?xml version="1.0" encoding="utf-8"?>
<sst xmlns="http://schemas.openxmlformats.org/spreadsheetml/2006/main" count="1801" uniqueCount="89">
  <si>
    <t>INCONTROLABLES</t>
  </si>
  <si>
    <t>OPERACIONALES</t>
  </si>
  <si>
    <t>TECNICOS</t>
  </si>
  <si>
    <t>AGA-RAC Y COM</t>
  </si>
  <si>
    <t>AEROPORTUARIOS</t>
  </si>
  <si>
    <t>NO ESPECIFICOS</t>
  </si>
  <si>
    <t>DEMORADOS</t>
  </si>
  <si>
    <t>CANCELADOS</t>
  </si>
  <si>
    <t>AMERICAN AIRLINES</t>
  </si>
  <si>
    <t>AIR CANADA</t>
  </si>
  <si>
    <t>AIR FRANCE</t>
  </si>
  <si>
    <t>AEROMEXICO</t>
  </si>
  <si>
    <t>AEROLINEAS DE ANTIOQUIA</t>
  </si>
  <si>
    <t>LAN COLOMBIA</t>
  </si>
  <si>
    <t>AEROLINEAS ARGENTINAS</t>
  </si>
  <si>
    <t>AVIANCA</t>
  </si>
  <si>
    <t>COPA AIRLINES</t>
  </si>
  <si>
    <t>CUBANA</t>
  </si>
  <si>
    <t>DELTA</t>
  </si>
  <si>
    <t>LUFTHANSA</t>
  </si>
  <si>
    <t>AEROGAL</t>
  </si>
  <si>
    <t>IBERIA</t>
  </si>
  <si>
    <t>INSEL</t>
  </si>
  <si>
    <t>JET BLUE</t>
  </si>
  <si>
    <t>LAN AIRLINES</t>
  </si>
  <si>
    <t>LAN PERU</t>
  </si>
  <si>
    <t>LACSA</t>
  </si>
  <si>
    <t>SPIRIT</t>
  </si>
  <si>
    <t>COPA COLOMBIA</t>
  </si>
  <si>
    <t>TAME INTERNATIONAL</t>
  </si>
  <si>
    <t>TACA INTERNATIONAL</t>
  </si>
  <si>
    <t>TIARA</t>
  </si>
  <si>
    <t>TACA PERU</t>
  </si>
  <si>
    <t>UNITED</t>
  </si>
  <si>
    <t>CONVIASA</t>
  </si>
  <si>
    <t>VIVA COLOMBIA</t>
  </si>
  <si>
    <t>SAN ANDRES-GUSTAVO ROJAS PINILLA</t>
  </si>
  <si>
    <t>ANTONIO ROLDAN BETANCOURT</t>
  </si>
  <si>
    <t>ARMENIA - EL EDEN</t>
  </si>
  <si>
    <t>BARRANQUILLA-E. CORTISSOZ</t>
  </si>
  <si>
    <t>BUCARAMANGA - PALONEGRO</t>
  </si>
  <si>
    <t>BOGOTA - ELDORADO</t>
  </si>
  <si>
    <t>CALI - ALFONSO BONILLA ARAGON</t>
  </si>
  <si>
    <t>CARTAGENA - RAFAEL NUQEZ</t>
  </si>
  <si>
    <t>CUCUTA - CAMILO DAZA</t>
  </si>
  <si>
    <t>COROZAL - LAS BRUJAS</t>
  </si>
  <si>
    <t>BARRANCABERMEJA-YARIGUIES</t>
  </si>
  <si>
    <t>MEDELLIN - OLAYA HERRERA</t>
  </si>
  <si>
    <t>EL YOPAL</t>
  </si>
  <si>
    <t>GUSTAVO ARTUNDUAGA PAREDES</t>
  </si>
  <si>
    <t>IBAGUE - PERALES</t>
  </si>
  <si>
    <t>LETICIA-ALFREDO VASQUEZ COBO</t>
  </si>
  <si>
    <t>RIONEGRO - JOSE M. CORDOVA</t>
  </si>
  <si>
    <t>MONTERIA - LOS GARZONES</t>
  </si>
  <si>
    <t>MANIZALES - LA NUBIA</t>
  </si>
  <si>
    <t>NEIVA - BENITO SALAS</t>
  </si>
  <si>
    <t>PEREIRA - MATECAÑAS</t>
  </si>
  <si>
    <t>POPAYAN - GMOLEON VALENCIA</t>
  </si>
  <si>
    <t>PASTO - ANTONIO NARIQO</t>
  </si>
  <si>
    <t>PUERTO ASIS - 3 DE MAYO</t>
  </si>
  <si>
    <t>RIOHACHA-ALMIRANTE PADILLA</t>
  </si>
  <si>
    <t>SANTA MARTA - SIMON BOLIVAR</t>
  </si>
  <si>
    <t>TUMACO - LA FLORIDA</t>
  </si>
  <si>
    <t>QUIBDO - EL CARAÑO</t>
  </si>
  <si>
    <t>VALLEDUPAR-ALFONSO LOPEZ P.</t>
  </si>
  <si>
    <t>VILLAVICENCIO-VANGUARDIA</t>
  </si>
  <si>
    <t>CUMPLIDOS</t>
  </si>
  <si>
    <t xml:space="preserve">VUELOS </t>
  </si>
  <si>
    <t>ANALISIS DE CUMPLIMIENTO</t>
  </si>
  <si>
    <t>AEROPUERTO INTERNACIONAL</t>
  </si>
  <si>
    <t>MES : MAYO 2013</t>
  </si>
  <si>
    <t>TOTAL PROGRAMADOS</t>
  </si>
  <si>
    <t>TOTAL CUMPLIDOS</t>
  </si>
  <si>
    <t>EMPRESAS  INTERNACIONALES</t>
  </si>
  <si>
    <t>TOTAL DE CUMPLIMIENTO DE EMPRESAS</t>
  </si>
  <si>
    <t>TOTAL DE CUMPLIMIENTO DE AEROPUERTOS</t>
  </si>
  <si>
    <t>AEROLINEA INTERNACIONAL</t>
  </si>
  <si>
    <t>VUELOS</t>
  </si>
  <si>
    <t>CUMPLIMIENTO ITINERARIO</t>
  </si>
  <si>
    <t>TOTAL PROOGRAMADOS</t>
  </si>
  <si>
    <t>EASYFLY</t>
  </si>
  <si>
    <t>ARAUCA - SANTIAGO PEREZ QUIROZ</t>
  </si>
  <si>
    <t>AEROPUERTONACIONAL</t>
  </si>
  <si>
    <t>AEROPUERTO NACIONAL</t>
  </si>
  <si>
    <t>TOTAL PROGRAMADO</t>
  </si>
  <si>
    <t>TOTAL CUMPLIDO</t>
  </si>
  <si>
    <t>AEROLINEA NACIONAL</t>
  </si>
  <si>
    <t>CUMPLIMIENTO AEROPUERTO</t>
  </si>
  <si>
    <t>CUMPLIMIENTO AEROLINEA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</si>
</sst>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4" fillId="0" borderId="0"/>
    <xf numFmtId="43" fontId="8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/>
    <xf numFmtId="0" fontId="10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9" fillId="4" borderId="1" xfId="0" applyFont="1" applyFill="1" applyBorder="1" applyAlignment="1">
      <alignment horizontal="left"/>
    </xf>
    <xf numFmtId="0" fontId="9" fillId="4" borderId="1" xfId="0" applyNumberFormat="1" applyFont="1" applyFill="1" applyBorder="1"/>
    <xf numFmtId="0" fontId="9" fillId="3" borderId="4" xfId="0" applyFont="1" applyFill="1" applyBorder="1" applyAlignment="1">
      <alignment horizontal="left" indent="1"/>
    </xf>
    <xf numFmtId="0" fontId="9" fillId="3" borderId="4" xfId="0" applyNumberFormat="1" applyFont="1" applyFill="1" applyBorder="1"/>
    <xf numFmtId="0" fontId="9" fillId="0" borderId="4" xfId="0" applyFont="1" applyBorder="1" applyAlignment="1">
      <alignment horizontal="left" indent="1"/>
    </xf>
    <xf numFmtId="0" fontId="9" fillId="0" borderId="4" xfId="0" applyNumberFormat="1" applyFont="1" applyBorder="1"/>
    <xf numFmtId="0" fontId="7" fillId="0" borderId="4" xfId="0" applyFont="1" applyBorder="1" applyAlignment="1">
      <alignment horizontal="left" indent="2"/>
    </xf>
    <xf numFmtId="0" fontId="7" fillId="0" borderId="4" xfId="0" applyNumberFormat="1" applyFont="1" applyBorder="1"/>
    <xf numFmtId="0" fontId="9" fillId="5" borderId="1" xfId="0" applyFont="1" applyFill="1" applyBorder="1" applyAlignment="1">
      <alignment horizontal="left"/>
    </xf>
    <xf numFmtId="0" fontId="9" fillId="5" borderId="1" xfId="0" applyNumberFormat="1" applyFont="1" applyFill="1" applyBorder="1"/>
    <xf numFmtId="0" fontId="9" fillId="3" borderId="3" xfId="0" applyFont="1" applyFill="1" applyBorder="1"/>
    <xf numFmtId="9" fontId="5" fillId="0" borderId="0" xfId="0" applyNumberFormat="1" applyFont="1" applyAlignment="1">
      <alignment horizontal="center"/>
    </xf>
    <xf numFmtId="9" fontId="9" fillId="4" borderId="1" xfId="0" applyNumberFormat="1" applyFont="1" applyFill="1" applyBorder="1" applyAlignment="1">
      <alignment horizontal="center"/>
    </xf>
    <xf numFmtId="9" fontId="9" fillId="0" borderId="4" xfId="0" applyNumberFormat="1" applyFont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7" fillId="2" borderId="1" xfId="0" applyNumberFormat="1" applyFont="1" applyFill="1" applyBorder="1"/>
    <xf numFmtId="9" fontId="9" fillId="2" borderId="1" xfId="0" applyNumberFormat="1" applyFont="1" applyFill="1" applyBorder="1" applyAlignment="1">
      <alignment horizontal="center"/>
    </xf>
    <xf numFmtId="0" fontId="10" fillId="0" borderId="0" xfId="0" applyFont="1" applyBorder="1" applyAlignment="1"/>
    <xf numFmtId="0" fontId="6" fillId="0" borderId="0" xfId="0" applyFont="1" applyBorder="1" applyAlignment="1"/>
    <xf numFmtId="0" fontId="11" fillId="0" borderId="0" xfId="0" applyFont="1" applyBorder="1" applyAlignment="1"/>
    <xf numFmtId="0" fontId="9" fillId="0" borderId="4" xfId="0" applyFont="1" applyBorder="1" applyAlignment="1">
      <alignment horizontal="left" indent="2"/>
    </xf>
    <xf numFmtId="0" fontId="7" fillId="0" borderId="4" xfId="0" applyFont="1" applyBorder="1" applyAlignment="1">
      <alignment horizontal="left" indent="3"/>
    </xf>
    <xf numFmtId="9" fontId="9" fillId="3" borderId="4" xfId="0" applyNumberFormat="1" applyFont="1" applyFill="1" applyBorder="1" applyAlignment="1">
      <alignment horizontal="center"/>
    </xf>
    <xf numFmtId="9" fontId="9" fillId="0" borderId="4" xfId="0" applyNumberFormat="1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9" fontId="12" fillId="0" borderId="0" xfId="0" applyNumberFormat="1" applyFont="1" applyAlignment="1">
      <alignment horizontal="center"/>
    </xf>
    <xf numFmtId="12" fontId="9" fillId="3" borderId="2" xfId="0" applyNumberFormat="1" applyFont="1" applyFill="1" applyBorder="1" applyAlignment="1">
      <alignment horizontal="center" vertical="center" wrapText="1"/>
    </xf>
    <xf numFmtId="12" fontId="9" fillId="3" borderId="3" xfId="0" applyNumberFormat="1" applyFont="1" applyFill="1" applyBorder="1" applyAlignment="1">
      <alignment horizontal="center" vertical="center" wrapText="1"/>
    </xf>
    <xf numFmtId="164" fontId="9" fillId="3" borderId="2" xfId="6" applyNumberFormat="1" applyFont="1" applyFill="1" applyBorder="1" applyAlignment="1">
      <alignment horizontal="center" vertical="center" wrapText="1"/>
    </xf>
    <xf numFmtId="164" fontId="9" fillId="3" borderId="3" xfId="6" applyNumberFormat="1" applyFont="1" applyFill="1" applyBorder="1" applyAlignment="1">
      <alignment horizontal="center" vertical="center" wrapText="1"/>
    </xf>
    <xf numFmtId="9" fontId="9" fillId="3" borderId="2" xfId="0" applyNumberFormat="1" applyFont="1" applyFill="1" applyBorder="1" applyAlignment="1">
      <alignment horizontal="center" vertical="center" wrapText="1"/>
    </xf>
    <xf numFmtId="9" fontId="9" fillId="3" borderId="3" xfId="0" applyNumberFormat="1" applyFont="1" applyFill="1" applyBorder="1" applyAlignment="1">
      <alignment horizontal="center" vertical="center" wrapText="1"/>
    </xf>
    <xf numFmtId="9" fontId="9" fillId="0" borderId="2" xfId="0" applyNumberFormat="1" applyFont="1" applyBorder="1" applyAlignment="1">
      <alignment horizontal="center"/>
    </xf>
    <xf numFmtId="9" fontId="9" fillId="0" borderId="4" xfId="0" applyNumberFormat="1" applyFont="1" applyBorder="1" applyAlignment="1">
      <alignment horizontal="center"/>
    </xf>
    <xf numFmtId="9" fontId="9" fillId="0" borderId="3" xfId="0" applyNumberFormat="1" applyFont="1" applyBorder="1" applyAlignment="1">
      <alignment horizontal="center"/>
    </xf>
    <xf numFmtId="12" fontId="9" fillId="3" borderId="4" xfId="0" applyNumberFormat="1" applyFont="1" applyFill="1" applyBorder="1" applyAlignment="1">
      <alignment horizontal="center" vertical="center" wrapText="1"/>
    </xf>
    <xf numFmtId="164" fontId="9" fillId="3" borderId="4" xfId="6" applyNumberFormat="1" applyFont="1" applyFill="1" applyBorder="1" applyAlignment="1">
      <alignment horizontal="center" vertical="center" wrapText="1"/>
    </xf>
    <xf numFmtId="9" fontId="9" fillId="3" borderId="4" xfId="0" applyNumberFormat="1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9" fontId="9" fillId="5" borderId="2" xfId="0" applyNumberFormat="1" applyFont="1" applyFill="1" applyBorder="1" applyAlignment="1">
      <alignment horizontal="center" vertical="center" wrapText="1"/>
    </xf>
    <xf numFmtId="9" fontId="9" fillId="5" borderId="4" xfId="0" applyNumberFormat="1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9" fontId="9" fillId="5" borderId="3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/>
    </xf>
  </cellXfs>
  <cellStyles count="7">
    <cellStyle name="Millares" xfId="6" builtinId="3"/>
    <cellStyle name="Normal" xfId="0" builtinId="0"/>
    <cellStyle name="Normal 2" xfId="1"/>
    <cellStyle name="Normal 2 2" xfId="5"/>
    <cellStyle name="Normal 3" xfId="2"/>
    <cellStyle name="Normal 4" xfId="3"/>
    <cellStyle name="Normal 5" xfId="4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workbookViewId="0">
      <selection activeCell="F13" sqref="F13"/>
    </sheetView>
  </sheetViews>
  <sheetFormatPr baseColWidth="10" defaultRowHeight="14.4" x14ac:dyDescent="0.3"/>
  <cols>
    <col min="1" max="1" width="6.6640625" customWidth="1"/>
    <col min="2" max="2" width="36.109375" bestFit="1" customWidth="1"/>
    <col min="3" max="3" width="21.44140625" bestFit="1" customWidth="1"/>
    <col min="4" max="4" width="17.44140625" style="16" customWidth="1"/>
    <col min="5" max="5" width="11.88671875" bestFit="1" customWidth="1"/>
  </cols>
  <sheetData>
    <row r="1" spans="1:4" ht="15.6" x14ac:dyDescent="0.3">
      <c r="A1" s="2" t="s">
        <v>68</v>
      </c>
    </row>
    <row r="2" spans="1:4" x14ac:dyDescent="0.3">
      <c r="A2" s="3" t="s">
        <v>69</v>
      </c>
    </row>
    <row r="3" spans="1:4" x14ac:dyDescent="0.3">
      <c r="A3" s="4" t="s">
        <v>70</v>
      </c>
    </row>
    <row r="5" spans="1:4" ht="15" thickBot="1" x14ac:dyDescent="0.35"/>
    <row r="6" spans="1:4" x14ac:dyDescent="0.3">
      <c r="B6" s="32" t="s">
        <v>69</v>
      </c>
      <c r="C6" s="34" t="s">
        <v>67</v>
      </c>
      <c r="D6" s="36" t="s">
        <v>87</v>
      </c>
    </row>
    <row r="7" spans="1:4" ht="15" thickBot="1" x14ac:dyDescent="0.35">
      <c r="B7" s="33"/>
      <c r="C7" s="35"/>
      <c r="D7" s="37"/>
    </row>
    <row r="8" spans="1:4" ht="15" thickBot="1" x14ac:dyDescent="0.35">
      <c r="B8" s="5" t="s">
        <v>38</v>
      </c>
      <c r="C8" s="6">
        <v>9</v>
      </c>
      <c r="D8" s="17">
        <f>(C9+C11+C13)/C8</f>
        <v>1</v>
      </c>
    </row>
    <row r="9" spans="1:4" x14ac:dyDescent="0.3">
      <c r="B9" s="7" t="s">
        <v>66</v>
      </c>
      <c r="C9" s="8">
        <v>4</v>
      </c>
      <c r="D9" s="38"/>
    </row>
    <row r="10" spans="1:4" x14ac:dyDescent="0.3">
      <c r="B10" s="9" t="s">
        <v>7</v>
      </c>
      <c r="C10" s="10">
        <v>2</v>
      </c>
      <c r="D10" s="39"/>
    </row>
    <row r="11" spans="1:4" x14ac:dyDescent="0.3">
      <c r="B11" s="11" t="s">
        <v>5</v>
      </c>
      <c r="C11" s="12">
        <v>2</v>
      </c>
      <c r="D11" s="39"/>
    </row>
    <row r="12" spans="1:4" x14ac:dyDescent="0.3">
      <c r="B12" s="9" t="s">
        <v>6</v>
      </c>
      <c r="C12" s="10">
        <v>3</v>
      </c>
      <c r="D12" s="39"/>
    </row>
    <row r="13" spans="1:4" ht="15" thickBot="1" x14ac:dyDescent="0.35">
      <c r="B13" s="11" t="s">
        <v>5</v>
      </c>
      <c r="C13" s="12">
        <v>3</v>
      </c>
      <c r="D13" s="40"/>
    </row>
    <row r="14" spans="1:4" ht="15" thickBot="1" x14ac:dyDescent="0.35">
      <c r="B14" s="5" t="s">
        <v>39</v>
      </c>
      <c r="C14" s="6">
        <v>60</v>
      </c>
      <c r="D14" s="17">
        <f>(C15+C17+C18)/C14</f>
        <v>1</v>
      </c>
    </row>
    <row r="15" spans="1:4" x14ac:dyDescent="0.3">
      <c r="B15" s="7" t="s">
        <v>66</v>
      </c>
      <c r="C15" s="8">
        <v>55</v>
      </c>
      <c r="D15" s="38"/>
    </row>
    <row r="16" spans="1:4" x14ac:dyDescent="0.3">
      <c r="B16" s="9" t="s">
        <v>6</v>
      </c>
      <c r="C16" s="10">
        <v>5</v>
      </c>
      <c r="D16" s="39"/>
    </row>
    <row r="17" spans="2:4" x14ac:dyDescent="0.3">
      <c r="B17" s="11" t="s">
        <v>5</v>
      </c>
      <c r="C17" s="12">
        <v>1</v>
      </c>
      <c r="D17" s="39"/>
    </row>
    <row r="18" spans="2:4" ht="15" thickBot="1" x14ac:dyDescent="0.35">
      <c r="B18" s="11" t="s">
        <v>1</v>
      </c>
      <c r="C18" s="12">
        <v>4</v>
      </c>
      <c r="D18" s="40"/>
    </row>
    <row r="19" spans="2:4" ht="15" thickBot="1" x14ac:dyDescent="0.35">
      <c r="B19" s="5" t="s">
        <v>41</v>
      </c>
      <c r="C19" s="6">
        <v>2488</v>
      </c>
      <c r="D19" s="17">
        <f>(C20+C22+C23+C24+C25+C29+C30+C31+C32-C27)/C19</f>
        <v>0.92403536977491962</v>
      </c>
    </row>
    <row r="20" spans="2:4" x14ac:dyDescent="0.3">
      <c r="B20" s="7" t="s">
        <v>66</v>
      </c>
      <c r="C20" s="8">
        <v>1865</v>
      </c>
      <c r="D20" s="38"/>
    </row>
    <row r="21" spans="2:4" x14ac:dyDescent="0.3">
      <c r="B21" s="9" t="s">
        <v>7</v>
      </c>
      <c r="C21" s="10">
        <v>45</v>
      </c>
      <c r="D21" s="39"/>
    </row>
    <row r="22" spans="2:4" x14ac:dyDescent="0.3">
      <c r="B22" s="11" t="s">
        <v>0</v>
      </c>
      <c r="C22" s="12">
        <v>1</v>
      </c>
      <c r="D22" s="39"/>
    </row>
    <row r="23" spans="2:4" x14ac:dyDescent="0.3">
      <c r="B23" s="11" t="s">
        <v>5</v>
      </c>
      <c r="C23" s="12">
        <v>36</v>
      </c>
      <c r="D23" s="39"/>
    </row>
    <row r="24" spans="2:4" x14ac:dyDescent="0.3">
      <c r="B24" s="11" t="s">
        <v>1</v>
      </c>
      <c r="C24" s="12">
        <v>7</v>
      </c>
      <c r="D24" s="39"/>
    </row>
    <row r="25" spans="2:4" x14ac:dyDescent="0.3">
      <c r="B25" s="11" t="s">
        <v>2</v>
      </c>
      <c r="C25" s="12">
        <v>1</v>
      </c>
      <c r="D25" s="39"/>
    </row>
    <row r="26" spans="2:4" x14ac:dyDescent="0.3">
      <c r="B26" s="9" t="s">
        <v>6</v>
      </c>
      <c r="C26" s="10">
        <v>578</v>
      </c>
      <c r="D26" s="39"/>
    </row>
    <row r="27" spans="2:4" x14ac:dyDescent="0.3">
      <c r="B27" s="11" t="s">
        <v>4</v>
      </c>
      <c r="C27" s="12">
        <v>56</v>
      </c>
      <c r="D27" s="39"/>
    </row>
    <row r="28" spans="2:4" x14ac:dyDescent="0.3">
      <c r="B28" s="11" t="s">
        <v>3</v>
      </c>
      <c r="C28" s="12">
        <v>77</v>
      </c>
      <c r="D28" s="39"/>
    </row>
    <row r="29" spans="2:4" x14ac:dyDescent="0.3">
      <c r="B29" s="11" t="s">
        <v>0</v>
      </c>
      <c r="C29" s="12">
        <v>71</v>
      </c>
      <c r="D29" s="39"/>
    </row>
    <row r="30" spans="2:4" x14ac:dyDescent="0.3">
      <c r="B30" s="11" t="s">
        <v>5</v>
      </c>
      <c r="C30" s="12">
        <v>233</v>
      </c>
      <c r="D30" s="39"/>
    </row>
    <row r="31" spans="2:4" x14ac:dyDescent="0.3">
      <c r="B31" s="11" t="s">
        <v>1</v>
      </c>
      <c r="C31" s="12">
        <v>97</v>
      </c>
      <c r="D31" s="39"/>
    </row>
    <row r="32" spans="2:4" ht="15" thickBot="1" x14ac:dyDescent="0.35">
      <c r="B32" s="11" t="s">
        <v>2</v>
      </c>
      <c r="C32" s="12">
        <v>44</v>
      </c>
      <c r="D32" s="40"/>
    </row>
    <row r="33" spans="2:4" ht="15" thickBot="1" x14ac:dyDescent="0.35">
      <c r="B33" s="5" t="s">
        <v>40</v>
      </c>
      <c r="C33" s="6">
        <v>18</v>
      </c>
      <c r="D33" s="17">
        <f>(C34+C37+C38-C36)/C33</f>
        <v>0.88888888888888884</v>
      </c>
    </row>
    <row r="34" spans="2:4" x14ac:dyDescent="0.3">
      <c r="B34" s="7" t="s">
        <v>66</v>
      </c>
      <c r="C34" s="8">
        <v>13</v>
      </c>
      <c r="D34" s="38"/>
    </row>
    <row r="35" spans="2:4" x14ac:dyDescent="0.3">
      <c r="B35" s="9" t="s">
        <v>6</v>
      </c>
      <c r="C35" s="10">
        <v>5</v>
      </c>
      <c r="D35" s="39"/>
    </row>
    <row r="36" spans="2:4" x14ac:dyDescent="0.3">
      <c r="B36" s="11" t="s">
        <v>3</v>
      </c>
      <c r="C36" s="12">
        <v>1</v>
      </c>
      <c r="D36" s="39"/>
    </row>
    <row r="37" spans="2:4" x14ac:dyDescent="0.3">
      <c r="B37" s="11" t="s">
        <v>5</v>
      </c>
      <c r="C37" s="12">
        <v>2</v>
      </c>
      <c r="D37" s="39"/>
    </row>
    <row r="38" spans="2:4" ht="15" thickBot="1" x14ac:dyDescent="0.35">
      <c r="B38" s="11" t="s">
        <v>1</v>
      </c>
      <c r="C38" s="12">
        <v>2</v>
      </c>
      <c r="D38" s="40"/>
    </row>
    <row r="39" spans="2:4" ht="15" thickBot="1" x14ac:dyDescent="0.35">
      <c r="B39" s="5" t="s">
        <v>42</v>
      </c>
      <c r="C39" s="6">
        <v>292</v>
      </c>
      <c r="D39" s="17">
        <f>(C40+C42+C45+C46+C47+C48-C44)/C39</f>
        <v>0.9726027397260274</v>
      </c>
    </row>
    <row r="40" spans="2:4" x14ac:dyDescent="0.3">
      <c r="B40" s="7" t="s">
        <v>66</v>
      </c>
      <c r="C40" s="8">
        <v>224</v>
      </c>
      <c r="D40" s="38"/>
    </row>
    <row r="41" spans="2:4" x14ac:dyDescent="0.3">
      <c r="B41" s="9" t="s">
        <v>7</v>
      </c>
      <c r="C41" s="10">
        <v>1</v>
      </c>
      <c r="D41" s="39"/>
    </row>
    <row r="42" spans="2:4" x14ac:dyDescent="0.3">
      <c r="B42" s="11" t="s">
        <v>5</v>
      </c>
      <c r="C42" s="12">
        <v>1</v>
      </c>
      <c r="D42" s="39"/>
    </row>
    <row r="43" spans="2:4" x14ac:dyDescent="0.3">
      <c r="B43" s="9" t="s">
        <v>6</v>
      </c>
      <c r="C43" s="10">
        <v>67</v>
      </c>
      <c r="D43" s="39"/>
    </row>
    <row r="44" spans="2:4" x14ac:dyDescent="0.3">
      <c r="B44" s="11" t="s">
        <v>3</v>
      </c>
      <c r="C44" s="12">
        <v>4</v>
      </c>
      <c r="D44" s="39"/>
    </row>
    <row r="45" spans="2:4" x14ac:dyDescent="0.3">
      <c r="B45" s="11" t="s">
        <v>0</v>
      </c>
      <c r="C45" s="12">
        <v>6</v>
      </c>
      <c r="D45" s="39"/>
    </row>
    <row r="46" spans="2:4" x14ac:dyDescent="0.3">
      <c r="B46" s="11" t="s">
        <v>5</v>
      </c>
      <c r="C46" s="12">
        <v>38</v>
      </c>
      <c r="D46" s="39"/>
    </row>
    <row r="47" spans="2:4" x14ac:dyDescent="0.3">
      <c r="B47" s="11" t="s">
        <v>1</v>
      </c>
      <c r="C47" s="12">
        <v>10</v>
      </c>
      <c r="D47" s="39"/>
    </row>
    <row r="48" spans="2:4" ht="15" thickBot="1" x14ac:dyDescent="0.35">
      <c r="B48" s="11" t="s">
        <v>2</v>
      </c>
      <c r="C48" s="12">
        <v>9</v>
      </c>
      <c r="D48" s="40"/>
    </row>
    <row r="49" spans="2:4" ht="15" thickBot="1" x14ac:dyDescent="0.35">
      <c r="B49" s="5" t="s">
        <v>43</v>
      </c>
      <c r="C49" s="6">
        <v>136</v>
      </c>
      <c r="D49" s="17">
        <f>(C50+C52+C54+C55-+C56)/C49</f>
        <v>0.94117647058823528</v>
      </c>
    </row>
    <row r="50" spans="2:4" x14ac:dyDescent="0.3">
      <c r="B50" s="7" t="s">
        <v>66</v>
      </c>
      <c r="C50" s="8">
        <v>105</v>
      </c>
      <c r="D50" s="38"/>
    </row>
    <row r="51" spans="2:4" x14ac:dyDescent="0.3">
      <c r="B51" s="9" t="s">
        <v>7</v>
      </c>
      <c r="C51" s="10">
        <v>10</v>
      </c>
      <c r="D51" s="39"/>
    </row>
    <row r="52" spans="2:4" x14ac:dyDescent="0.3">
      <c r="B52" s="11" t="s">
        <v>5</v>
      </c>
      <c r="C52" s="12">
        <v>10</v>
      </c>
      <c r="D52" s="39"/>
    </row>
    <row r="53" spans="2:4" x14ac:dyDescent="0.3">
      <c r="B53" s="9" t="s">
        <v>6</v>
      </c>
      <c r="C53" s="10">
        <v>21</v>
      </c>
      <c r="D53" s="39"/>
    </row>
    <row r="54" spans="2:4" x14ac:dyDescent="0.3">
      <c r="B54" s="11" t="s">
        <v>0</v>
      </c>
      <c r="C54" s="12">
        <v>1</v>
      </c>
      <c r="D54" s="39"/>
    </row>
    <row r="55" spans="2:4" x14ac:dyDescent="0.3">
      <c r="B55" s="11" t="s">
        <v>5</v>
      </c>
      <c r="C55" s="12">
        <v>16</v>
      </c>
      <c r="D55" s="39"/>
    </row>
    <row r="56" spans="2:4" ht="15" thickBot="1" x14ac:dyDescent="0.35">
      <c r="B56" s="11" t="s">
        <v>1</v>
      </c>
      <c r="C56" s="12">
        <v>4</v>
      </c>
      <c r="D56" s="40"/>
    </row>
    <row r="57" spans="2:4" ht="15" thickBot="1" x14ac:dyDescent="0.35">
      <c r="B57" s="5" t="s">
        <v>44</v>
      </c>
      <c r="C57" s="6">
        <v>18</v>
      </c>
      <c r="D57" s="17">
        <f>(C58+C59)/C57</f>
        <v>1</v>
      </c>
    </row>
    <row r="58" spans="2:4" x14ac:dyDescent="0.3">
      <c r="B58" s="7" t="s">
        <v>66</v>
      </c>
      <c r="C58" s="8">
        <v>12</v>
      </c>
      <c r="D58" s="38"/>
    </row>
    <row r="59" spans="2:4" x14ac:dyDescent="0.3">
      <c r="B59" s="9" t="s">
        <v>7</v>
      </c>
      <c r="C59" s="10">
        <v>6</v>
      </c>
      <c r="D59" s="39"/>
    </row>
    <row r="60" spans="2:4" x14ac:dyDescent="0.3">
      <c r="B60" s="11" t="s">
        <v>5</v>
      </c>
      <c r="C60" s="12">
        <v>5</v>
      </c>
      <c r="D60" s="39"/>
    </row>
    <row r="61" spans="2:4" ht="15" thickBot="1" x14ac:dyDescent="0.35">
      <c r="B61" s="11" t="s">
        <v>2</v>
      </c>
      <c r="C61" s="12">
        <v>1</v>
      </c>
      <c r="D61" s="40"/>
    </row>
    <row r="62" spans="2:4" ht="15" thickBot="1" x14ac:dyDescent="0.35">
      <c r="B62" s="5" t="s">
        <v>56</v>
      </c>
      <c r="C62" s="6">
        <v>31</v>
      </c>
      <c r="D62" s="17">
        <f>(C63+C65+C67+C68+C69)/C62</f>
        <v>1</v>
      </c>
    </row>
    <row r="63" spans="2:4" x14ac:dyDescent="0.3">
      <c r="B63" s="7" t="s">
        <v>66</v>
      </c>
      <c r="C63" s="8">
        <v>25</v>
      </c>
      <c r="D63" s="38"/>
    </row>
    <row r="64" spans="2:4" x14ac:dyDescent="0.3">
      <c r="B64" s="9" t="s">
        <v>7</v>
      </c>
      <c r="C64" s="10">
        <v>1</v>
      </c>
      <c r="D64" s="39"/>
    </row>
    <row r="65" spans="2:6" x14ac:dyDescent="0.3">
      <c r="B65" s="11" t="s">
        <v>0</v>
      </c>
      <c r="C65" s="12">
        <v>1</v>
      </c>
      <c r="D65" s="39"/>
    </row>
    <row r="66" spans="2:6" x14ac:dyDescent="0.3">
      <c r="B66" s="9" t="s">
        <v>6</v>
      </c>
      <c r="C66" s="10">
        <v>5</v>
      </c>
      <c r="D66" s="39"/>
    </row>
    <row r="67" spans="2:6" x14ac:dyDescent="0.3">
      <c r="B67" s="11" t="s">
        <v>0</v>
      </c>
      <c r="C67" s="12">
        <v>2</v>
      </c>
      <c r="D67" s="39"/>
    </row>
    <row r="68" spans="2:6" x14ac:dyDescent="0.3">
      <c r="B68" s="11" t="s">
        <v>5</v>
      </c>
      <c r="C68" s="12">
        <v>2</v>
      </c>
      <c r="D68" s="39"/>
    </row>
    <row r="69" spans="2:6" ht="15" thickBot="1" x14ac:dyDescent="0.35">
      <c r="B69" s="11" t="s">
        <v>1</v>
      </c>
      <c r="C69" s="12">
        <v>1</v>
      </c>
      <c r="D69" s="40"/>
    </row>
    <row r="70" spans="2:6" ht="15" thickBot="1" x14ac:dyDescent="0.35">
      <c r="B70" s="5" t="s">
        <v>60</v>
      </c>
      <c r="C70" s="6">
        <v>8</v>
      </c>
      <c r="D70" s="17">
        <f>(0+C72+C74)/8</f>
        <v>1</v>
      </c>
    </row>
    <row r="71" spans="2:6" x14ac:dyDescent="0.3">
      <c r="B71" s="9" t="s">
        <v>7</v>
      </c>
      <c r="C71" s="10">
        <v>1</v>
      </c>
      <c r="D71" s="38"/>
    </row>
    <row r="72" spans="2:6" x14ac:dyDescent="0.3">
      <c r="B72" s="11" t="s">
        <v>5</v>
      </c>
      <c r="C72" s="12">
        <v>1</v>
      </c>
      <c r="D72" s="39"/>
    </row>
    <row r="73" spans="2:6" x14ac:dyDescent="0.3">
      <c r="B73" s="9" t="s">
        <v>6</v>
      </c>
      <c r="C73" s="10">
        <v>7</v>
      </c>
      <c r="D73" s="39"/>
    </row>
    <row r="74" spans="2:6" ht="15" thickBot="1" x14ac:dyDescent="0.35">
      <c r="B74" s="11" t="s">
        <v>5</v>
      </c>
      <c r="C74" s="12">
        <v>7</v>
      </c>
      <c r="D74" s="40"/>
    </row>
    <row r="75" spans="2:6" ht="15" thickBot="1" x14ac:dyDescent="0.35">
      <c r="B75" s="5" t="s">
        <v>52</v>
      </c>
      <c r="C75" s="6">
        <v>382</v>
      </c>
      <c r="D75" s="17">
        <f>(C76+C78+C79+C80+C83+C84+C85+C86-C82)/C75</f>
        <v>0.97905759162303663</v>
      </c>
    </row>
    <row r="76" spans="2:6" x14ac:dyDescent="0.3">
      <c r="B76" s="7" t="s">
        <v>66</v>
      </c>
      <c r="C76" s="8">
        <v>301</v>
      </c>
      <c r="D76" s="38"/>
    </row>
    <row r="77" spans="2:6" x14ac:dyDescent="0.3">
      <c r="B77" s="9" t="s">
        <v>7</v>
      </c>
      <c r="C77" s="10">
        <v>12</v>
      </c>
      <c r="D77" s="39"/>
    </row>
    <row r="78" spans="2:6" x14ac:dyDescent="0.3">
      <c r="B78" s="11" t="s">
        <v>0</v>
      </c>
      <c r="C78" s="12">
        <v>1</v>
      </c>
      <c r="D78" s="39"/>
    </row>
    <row r="79" spans="2:6" x14ac:dyDescent="0.3">
      <c r="B79" s="11" t="s">
        <v>5</v>
      </c>
      <c r="C79" s="12">
        <v>9</v>
      </c>
      <c r="D79" s="39"/>
      <c r="F79">
        <f>30-18</f>
        <v>12</v>
      </c>
    </row>
    <row r="80" spans="2:6" x14ac:dyDescent="0.3">
      <c r="B80" s="11" t="s">
        <v>2</v>
      </c>
      <c r="C80" s="12">
        <v>2</v>
      </c>
      <c r="D80" s="39"/>
    </row>
    <row r="81" spans="2:4" x14ac:dyDescent="0.3">
      <c r="B81" s="9" t="s">
        <v>6</v>
      </c>
      <c r="C81" s="10">
        <v>69</v>
      </c>
      <c r="D81" s="39"/>
    </row>
    <row r="82" spans="2:4" x14ac:dyDescent="0.3">
      <c r="B82" s="11" t="s">
        <v>3</v>
      </c>
      <c r="C82" s="12">
        <v>4</v>
      </c>
      <c r="D82" s="39"/>
    </row>
    <row r="83" spans="2:4" x14ac:dyDescent="0.3">
      <c r="B83" s="11" t="s">
        <v>0</v>
      </c>
      <c r="C83" s="12">
        <v>12</v>
      </c>
      <c r="D83" s="39"/>
    </row>
    <row r="84" spans="2:4" x14ac:dyDescent="0.3">
      <c r="B84" s="11" t="s">
        <v>5</v>
      </c>
      <c r="C84" s="12">
        <v>31</v>
      </c>
      <c r="D84" s="39"/>
    </row>
    <row r="85" spans="2:4" x14ac:dyDescent="0.3">
      <c r="B85" s="11" t="s">
        <v>1</v>
      </c>
      <c r="C85" s="12">
        <v>19</v>
      </c>
      <c r="D85" s="39"/>
    </row>
    <row r="86" spans="2:4" ht="15" thickBot="1" x14ac:dyDescent="0.35">
      <c r="B86" s="11" t="s">
        <v>2</v>
      </c>
      <c r="C86" s="12">
        <v>3</v>
      </c>
      <c r="D86" s="40"/>
    </row>
    <row r="87" spans="2:4" ht="15" thickBot="1" x14ac:dyDescent="0.35">
      <c r="B87" s="5" t="s">
        <v>36</v>
      </c>
      <c r="C87" s="6">
        <v>17</v>
      </c>
      <c r="D87" s="17">
        <f>(C88+C90)/C87</f>
        <v>1</v>
      </c>
    </row>
    <row r="88" spans="2:4" x14ac:dyDescent="0.3">
      <c r="B88" s="7" t="s">
        <v>66</v>
      </c>
      <c r="C88" s="8">
        <v>14</v>
      </c>
      <c r="D88" s="38"/>
    </row>
    <row r="89" spans="2:4" x14ac:dyDescent="0.3">
      <c r="B89" s="9" t="s">
        <v>6</v>
      </c>
      <c r="C89" s="10">
        <v>3</v>
      </c>
      <c r="D89" s="39"/>
    </row>
    <row r="90" spans="2:4" ht="15" thickBot="1" x14ac:dyDescent="0.35">
      <c r="B90" s="11" t="s">
        <v>5</v>
      </c>
      <c r="C90" s="12">
        <v>3</v>
      </c>
      <c r="D90" s="40"/>
    </row>
    <row r="91" spans="2:4" ht="15" thickBot="1" x14ac:dyDescent="0.35">
      <c r="B91" s="13" t="s">
        <v>71</v>
      </c>
      <c r="C91" s="14">
        <f>C87+C75+C70+C62+C57+C49+C39+C33+C19+C14+C8</f>
        <v>3459</v>
      </c>
      <c r="D91" s="36">
        <f>(C92+C11+C13+C17+C18+C22+C23+C24+C25+C29+C30+C31+C32+C37+C38+C42+C45+C46+C47+C48+C52+C54+C55+C56+C60+C61+C65+C67+C68+C69+C72+C74+C78+C79+C80+C83+C84+C85+C86+C90-C27-C36-C44-C82)/C91</f>
        <v>0.94015611448395486</v>
      </c>
    </row>
    <row r="92" spans="2:4" ht="15" thickBot="1" x14ac:dyDescent="0.35">
      <c r="B92" s="15" t="s">
        <v>72</v>
      </c>
      <c r="C92" s="15">
        <f>C9+C15+C20+C34+C40+C50+C58+C63+C76+C88</f>
        <v>2618</v>
      </c>
      <c r="D92" s="37"/>
    </row>
  </sheetData>
  <mergeCells count="15">
    <mergeCell ref="B6:B7"/>
    <mergeCell ref="C6:C7"/>
    <mergeCell ref="D6:D7"/>
    <mergeCell ref="D91:D92"/>
    <mergeCell ref="D9:D13"/>
    <mergeCell ref="D15:D18"/>
    <mergeCell ref="D20:D32"/>
    <mergeCell ref="D34:D38"/>
    <mergeCell ref="D40:D48"/>
    <mergeCell ref="D50:D56"/>
    <mergeCell ref="D58:D61"/>
    <mergeCell ref="D63:D69"/>
    <mergeCell ref="D71:D74"/>
    <mergeCell ref="D76:D86"/>
    <mergeCell ref="D88:D9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1"/>
  <sheetViews>
    <sheetView workbookViewId="0">
      <selection activeCell="G17" sqref="G17"/>
    </sheetView>
  </sheetViews>
  <sheetFormatPr baseColWidth="10" defaultRowHeight="14.4" x14ac:dyDescent="0.3"/>
  <cols>
    <col min="2" max="2" width="36.109375" bestFit="1" customWidth="1"/>
    <col min="3" max="3" width="21.44140625" bestFit="1" customWidth="1"/>
    <col min="4" max="4" width="17.33203125" style="31" customWidth="1"/>
    <col min="5" max="5" width="11.88671875" bestFit="1" customWidth="1"/>
  </cols>
  <sheetData>
    <row r="1" spans="1:4" ht="15.6" x14ac:dyDescent="0.3">
      <c r="A1" s="29" t="s">
        <v>68</v>
      </c>
    </row>
    <row r="2" spans="1:4" x14ac:dyDescent="0.3">
      <c r="A2" s="3" t="s">
        <v>82</v>
      </c>
    </row>
    <row r="3" spans="1:4" x14ac:dyDescent="0.3">
      <c r="A3" s="30" t="s">
        <v>70</v>
      </c>
    </row>
    <row r="5" spans="1:4" ht="15" thickBot="1" x14ac:dyDescent="0.35"/>
    <row r="6" spans="1:4" x14ac:dyDescent="0.3">
      <c r="B6" s="32" t="s">
        <v>83</v>
      </c>
      <c r="C6" s="34" t="s">
        <v>67</v>
      </c>
      <c r="D6" s="36" t="s">
        <v>87</v>
      </c>
    </row>
    <row r="7" spans="1:4" ht="15" thickBot="1" x14ac:dyDescent="0.35">
      <c r="B7" s="41"/>
      <c r="C7" s="42"/>
      <c r="D7" s="43"/>
    </row>
    <row r="8" spans="1:4" ht="15" thickBot="1" x14ac:dyDescent="0.35">
      <c r="B8" s="5" t="s">
        <v>37</v>
      </c>
      <c r="C8" s="6">
        <v>208</v>
      </c>
      <c r="D8" s="17">
        <f>(C9+C11+C12+C13+C17+C18+C19+C20-C15)/C8</f>
        <v>0.91826923076923073</v>
      </c>
    </row>
    <row r="9" spans="1:4" x14ac:dyDescent="0.3">
      <c r="B9" s="7" t="s">
        <v>66</v>
      </c>
      <c r="C9" s="8">
        <v>120</v>
      </c>
      <c r="D9" s="38"/>
    </row>
    <row r="10" spans="1:4" x14ac:dyDescent="0.3">
      <c r="B10" s="9" t="s">
        <v>7</v>
      </c>
      <c r="C10" s="10">
        <v>8</v>
      </c>
      <c r="D10" s="39"/>
    </row>
    <row r="11" spans="1:4" x14ac:dyDescent="0.3">
      <c r="B11" s="11" t="s">
        <v>0</v>
      </c>
      <c r="C11" s="12">
        <v>1</v>
      </c>
      <c r="D11" s="39"/>
    </row>
    <row r="12" spans="1:4" x14ac:dyDescent="0.3">
      <c r="B12" s="11" t="s">
        <v>5</v>
      </c>
      <c r="C12" s="12">
        <v>5</v>
      </c>
      <c r="D12" s="39"/>
    </row>
    <row r="13" spans="1:4" x14ac:dyDescent="0.3">
      <c r="B13" s="11" t="s">
        <v>2</v>
      </c>
      <c r="C13" s="12">
        <v>2</v>
      </c>
      <c r="D13" s="39"/>
    </row>
    <row r="14" spans="1:4" x14ac:dyDescent="0.3">
      <c r="B14" s="9" t="s">
        <v>6</v>
      </c>
      <c r="C14" s="10">
        <v>80</v>
      </c>
      <c r="D14" s="39"/>
    </row>
    <row r="15" spans="1:4" x14ac:dyDescent="0.3">
      <c r="B15" s="11" t="s">
        <v>4</v>
      </c>
      <c r="C15" s="12">
        <v>2</v>
      </c>
      <c r="D15" s="39"/>
    </row>
    <row r="16" spans="1:4" x14ac:dyDescent="0.3">
      <c r="B16" s="11" t="s">
        <v>3</v>
      </c>
      <c r="C16" s="12">
        <v>13</v>
      </c>
      <c r="D16" s="39"/>
    </row>
    <row r="17" spans="2:4" x14ac:dyDescent="0.3">
      <c r="B17" s="11" t="s">
        <v>0</v>
      </c>
      <c r="C17" s="12">
        <v>44</v>
      </c>
      <c r="D17" s="39"/>
    </row>
    <row r="18" spans="2:4" x14ac:dyDescent="0.3">
      <c r="B18" s="11" t="s">
        <v>5</v>
      </c>
      <c r="C18" s="12">
        <v>11</v>
      </c>
      <c r="D18" s="39"/>
    </row>
    <row r="19" spans="2:4" x14ac:dyDescent="0.3">
      <c r="B19" s="11" t="s">
        <v>1</v>
      </c>
      <c r="C19" s="12">
        <v>1</v>
      </c>
      <c r="D19" s="39"/>
    </row>
    <row r="20" spans="2:4" ht="15" thickBot="1" x14ac:dyDescent="0.35">
      <c r="B20" s="11" t="s">
        <v>2</v>
      </c>
      <c r="C20" s="12">
        <v>9</v>
      </c>
      <c r="D20" s="40"/>
    </row>
    <row r="21" spans="2:4" ht="15" thickBot="1" x14ac:dyDescent="0.35">
      <c r="B21" s="5" t="s">
        <v>81</v>
      </c>
      <c r="C21" s="6">
        <v>58</v>
      </c>
      <c r="D21" s="17">
        <f>(C22+C24+C25+C29+C30)/C21</f>
        <v>0.48275862068965519</v>
      </c>
    </row>
    <row r="22" spans="2:4" x14ac:dyDescent="0.3">
      <c r="B22" s="7" t="s">
        <v>66</v>
      </c>
      <c r="C22" s="8">
        <v>22</v>
      </c>
      <c r="D22" s="38"/>
    </row>
    <row r="23" spans="2:4" x14ac:dyDescent="0.3">
      <c r="B23" s="9" t="s">
        <v>7</v>
      </c>
      <c r="C23" s="10">
        <v>4</v>
      </c>
      <c r="D23" s="39"/>
    </row>
    <row r="24" spans="2:4" x14ac:dyDescent="0.3">
      <c r="B24" s="11" t="s">
        <v>1</v>
      </c>
      <c r="C24" s="12">
        <v>1</v>
      </c>
      <c r="D24" s="39"/>
    </row>
    <row r="25" spans="2:4" x14ac:dyDescent="0.3">
      <c r="B25" s="11" t="s">
        <v>2</v>
      </c>
      <c r="C25" s="12">
        <v>3</v>
      </c>
      <c r="D25" s="39"/>
    </row>
    <row r="26" spans="2:4" x14ac:dyDescent="0.3">
      <c r="B26" s="9" t="s">
        <v>6</v>
      </c>
      <c r="C26" s="10">
        <v>32</v>
      </c>
      <c r="D26" s="39"/>
    </row>
    <row r="27" spans="2:4" x14ac:dyDescent="0.3">
      <c r="B27" s="11" t="s">
        <v>3</v>
      </c>
      <c r="C27" s="12">
        <v>3</v>
      </c>
      <c r="D27" s="39"/>
    </row>
    <row r="28" spans="2:4" x14ac:dyDescent="0.3">
      <c r="B28" s="11" t="s">
        <v>0</v>
      </c>
      <c r="C28" s="12">
        <v>27</v>
      </c>
      <c r="D28" s="39"/>
    </row>
    <row r="29" spans="2:4" x14ac:dyDescent="0.3">
      <c r="B29" s="11" t="s">
        <v>1</v>
      </c>
      <c r="C29" s="12">
        <v>1</v>
      </c>
      <c r="D29" s="39"/>
    </row>
    <row r="30" spans="2:4" ht="15" thickBot="1" x14ac:dyDescent="0.35">
      <c r="B30" s="11" t="s">
        <v>2</v>
      </c>
      <c r="C30" s="12">
        <v>1</v>
      </c>
      <c r="D30" s="40"/>
    </row>
    <row r="31" spans="2:4" ht="15" thickBot="1" x14ac:dyDescent="0.35">
      <c r="B31" s="5" t="s">
        <v>38</v>
      </c>
      <c r="C31" s="6">
        <v>264</v>
      </c>
      <c r="D31" s="17">
        <f>(C32+C35+C36+C37+C38+C41+C42+C43+C44)/C31</f>
        <v>0.95833333333333337</v>
      </c>
    </row>
    <row r="32" spans="2:4" x14ac:dyDescent="0.3">
      <c r="B32" s="7" t="s">
        <v>66</v>
      </c>
      <c r="C32" s="8">
        <v>62</v>
      </c>
      <c r="D32" s="38"/>
    </row>
    <row r="33" spans="2:4" x14ac:dyDescent="0.3">
      <c r="B33" s="9" t="s">
        <v>7</v>
      </c>
      <c r="C33" s="10">
        <v>84</v>
      </c>
      <c r="D33" s="39"/>
    </row>
    <row r="34" spans="2:4" x14ac:dyDescent="0.3">
      <c r="B34" s="11" t="s">
        <v>3</v>
      </c>
      <c r="C34" s="12">
        <v>3</v>
      </c>
      <c r="D34" s="39"/>
    </row>
    <row r="35" spans="2:4" x14ac:dyDescent="0.3">
      <c r="B35" s="11" t="s">
        <v>0</v>
      </c>
      <c r="C35" s="12">
        <v>9</v>
      </c>
      <c r="D35" s="39"/>
    </row>
    <row r="36" spans="2:4" x14ac:dyDescent="0.3">
      <c r="B36" s="11" t="s">
        <v>5</v>
      </c>
      <c r="C36" s="12">
        <v>57</v>
      </c>
      <c r="D36" s="39"/>
    </row>
    <row r="37" spans="2:4" x14ac:dyDescent="0.3">
      <c r="B37" s="11" t="s">
        <v>1</v>
      </c>
      <c r="C37" s="12">
        <v>2</v>
      </c>
      <c r="D37" s="39"/>
    </row>
    <row r="38" spans="2:4" x14ac:dyDescent="0.3">
      <c r="B38" s="11" t="s">
        <v>2</v>
      </c>
      <c r="C38" s="12">
        <v>13</v>
      </c>
      <c r="D38" s="39"/>
    </row>
    <row r="39" spans="2:4" x14ac:dyDescent="0.3">
      <c r="B39" s="9" t="s">
        <v>6</v>
      </c>
      <c r="C39" s="10">
        <v>118</v>
      </c>
      <c r="D39" s="39"/>
    </row>
    <row r="40" spans="2:4" x14ac:dyDescent="0.3">
      <c r="B40" s="11" t="s">
        <v>3</v>
      </c>
      <c r="C40" s="12">
        <v>8</v>
      </c>
      <c r="D40" s="39"/>
    </row>
    <row r="41" spans="2:4" x14ac:dyDescent="0.3">
      <c r="B41" s="11" t="s">
        <v>0</v>
      </c>
      <c r="C41" s="12">
        <v>57</v>
      </c>
      <c r="D41" s="39"/>
    </row>
    <row r="42" spans="2:4" x14ac:dyDescent="0.3">
      <c r="B42" s="11" t="s">
        <v>5</v>
      </c>
      <c r="C42" s="12">
        <v>27</v>
      </c>
      <c r="D42" s="39"/>
    </row>
    <row r="43" spans="2:4" x14ac:dyDescent="0.3">
      <c r="B43" s="11" t="s">
        <v>1</v>
      </c>
      <c r="C43" s="12">
        <v>6</v>
      </c>
      <c r="D43" s="39"/>
    </row>
    <row r="44" spans="2:4" ht="15" thickBot="1" x14ac:dyDescent="0.35">
      <c r="B44" s="11" t="s">
        <v>2</v>
      </c>
      <c r="C44" s="12">
        <v>20</v>
      </c>
      <c r="D44" s="40"/>
    </row>
    <row r="45" spans="2:4" ht="15" thickBot="1" x14ac:dyDescent="0.35">
      <c r="B45" s="5" t="s">
        <v>46</v>
      </c>
      <c r="C45" s="6">
        <v>238</v>
      </c>
      <c r="D45" s="17">
        <f>(C46+C49+C50+C51+C55+C56+C57-C53)/C45</f>
        <v>0.96218487394957986</v>
      </c>
    </row>
    <row r="46" spans="2:4" x14ac:dyDescent="0.3">
      <c r="B46" s="7" t="s">
        <v>66</v>
      </c>
      <c r="C46" s="8">
        <v>88</v>
      </c>
      <c r="D46" s="38"/>
    </row>
    <row r="47" spans="2:4" x14ac:dyDescent="0.3">
      <c r="B47" s="9" t="s">
        <v>7</v>
      </c>
      <c r="C47" s="10">
        <v>18</v>
      </c>
      <c r="D47" s="39"/>
    </row>
    <row r="48" spans="2:4" x14ac:dyDescent="0.3">
      <c r="B48" s="11" t="s">
        <v>3</v>
      </c>
      <c r="C48" s="12">
        <v>1</v>
      </c>
      <c r="D48" s="39"/>
    </row>
    <row r="49" spans="2:4" x14ac:dyDescent="0.3">
      <c r="B49" s="11" t="s">
        <v>0</v>
      </c>
      <c r="C49" s="12">
        <v>3</v>
      </c>
      <c r="D49" s="39"/>
    </row>
    <row r="50" spans="2:4" x14ac:dyDescent="0.3">
      <c r="B50" s="11" t="s">
        <v>1</v>
      </c>
      <c r="C50" s="12">
        <v>1</v>
      </c>
      <c r="D50" s="39"/>
    </row>
    <row r="51" spans="2:4" x14ac:dyDescent="0.3">
      <c r="B51" s="11" t="s">
        <v>2</v>
      </c>
      <c r="C51" s="12">
        <v>13</v>
      </c>
      <c r="D51" s="39"/>
    </row>
    <row r="52" spans="2:4" x14ac:dyDescent="0.3">
      <c r="B52" s="9" t="s">
        <v>6</v>
      </c>
      <c r="C52" s="10">
        <v>132</v>
      </c>
      <c r="D52" s="39"/>
    </row>
    <row r="53" spans="2:4" x14ac:dyDescent="0.3">
      <c r="B53" s="11" t="s">
        <v>4</v>
      </c>
      <c r="C53" s="12">
        <v>1</v>
      </c>
      <c r="D53" s="39"/>
    </row>
    <row r="54" spans="2:4" x14ac:dyDescent="0.3">
      <c r="B54" s="11" t="s">
        <v>3</v>
      </c>
      <c r="C54" s="12">
        <v>6</v>
      </c>
      <c r="D54" s="39"/>
    </row>
    <row r="55" spans="2:4" x14ac:dyDescent="0.3">
      <c r="B55" s="11" t="s">
        <v>0</v>
      </c>
      <c r="C55" s="12">
        <v>73</v>
      </c>
      <c r="D55" s="39"/>
    </row>
    <row r="56" spans="2:4" x14ac:dyDescent="0.3">
      <c r="B56" s="11" t="s">
        <v>5</v>
      </c>
      <c r="C56" s="12">
        <v>41</v>
      </c>
      <c r="D56" s="39"/>
    </row>
    <row r="57" spans="2:4" ht="15" thickBot="1" x14ac:dyDescent="0.35">
      <c r="B57" s="11" t="s">
        <v>2</v>
      </c>
      <c r="C57" s="12">
        <v>11</v>
      </c>
      <c r="D57" s="40"/>
    </row>
    <row r="58" spans="2:4" ht="15" thickBot="1" x14ac:dyDescent="0.35">
      <c r="B58" s="5" t="s">
        <v>39</v>
      </c>
      <c r="C58" s="6">
        <v>825</v>
      </c>
      <c r="D58" s="17">
        <f>(C59+C62+C63+C64+C65+C69+C70+C71+C72-C67)/C58</f>
        <v>0.94666666666666666</v>
      </c>
    </row>
    <row r="59" spans="2:4" x14ac:dyDescent="0.3">
      <c r="B59" s="7" t="s">
        <v>66</v>
      </c>
      <c r="C59" s="8">
        <v>513</v>
      </c>
      <c r="D59" s="38"/>
    </row>
    <row r="60" spans="2:4" x14ac:dyDescent="0.3">
      <c r="B60" s="9" t="s">
        <v>7</v>
      </c>
      <c r="C60" s="10">
        <v>38</v>
      </c>
      <c r="D60" s="39"/>
    </row>
    <row r="61" spans="2:4" x14ac:dyDescent="0.3">
      <c r="B61" s="11" t="s">
        <v>3</v>
      </c>
      <c r="C61" s="12">
        <v>5</v>
      </c>
      <c r="D61" s="39"/>
    </row>
    <row r="62" spans="2:4" x14ac:dyDescent="0.3">
      <c r="B62" s="11" t="s">
        <v>0</v>
      </c>
      <c r="C62" s="12">
        <v>4</v>
      </c>
      <c r="D62" s="39"/>
    </row>
    <row r="63" spans="2:4" x14ac:dyDescent="0.3">
      <c r="B63" s="11" t="s">
        <v>5</v>
      </c>
      <c r="C63" s="12">
        <v>22</v>
      </c>
      <c r="D63" s="39"/>
    </row>
    <row r="64" spans="2:4" x14ac:dyDescent="0.3">
      <c r="B64" s="11" t="s">
        <v>1</v>
      </c>
      <c r="C64" s="12">
        <v>2</v>
      </c>
      <c r="D64" s="39"/>
    </row>
    <row r="65" spans="2:4" x14ac:dyDescent="0.3">
      <c r="B65" s="11" t="s">
        <v>2</v>
      </c>
      <c r="C65" s="12">
        <v>5</v>
      </c>
      <c r="D65" s="39"/>
    </row>
    <row r="66" spans="2:4" x14ac:dyDescent="0.3">
      <c r="B66" s="9" t="s">
        <v>6</v>
      </c>
      <c r="C66" s="10">
        <v>274</v>
      </c>
      <c r="D66" s="39"/>
    </row>
    <row r="67" spans="2:4" x14ac:dyDescent="0.3">
      <c r="B67" s="11" t="s">
        <v>4</v>
      </c>
      <c r="C67" s="12">
        <v>1</v>
      </c>
      <c r="D67" s="39"/>
    </row>
    <row r="68" spans="2:4" x14ac:dyDescent="0.3">
      <c r="B68" s="11" t="s">
        <v>3</v>
      </c>
      <c r="C68" s="12">
        <v>37</v>
      </c>
      <c r="D68" s="39"/>
    </row>
    <row r="69" spans="2:4" x14ac:dyDescent="0.3">
      <c r="B69" s="11" t="s">
        <v>0</v>
      </c>
      <c r="C69" s="12">
        <v>100</v>
      </c>
      <c r="D69" s="39"/>
    </row>
    <row r="70" spans="2:4" x14ac:dyDescent="0.3">
      <c r="B70" s="11" t="s">
        <v>5</v>
      </c>
      <c r="C70" s="12">
        <v>83</v>
      </c>
      <c r="D70" s="39"/>
    </row>
    <row r="71" spans="2:4" x14ac:dyDescent="0.3">
      <c r="B71" s="11" t="s">
        <v>1</v>
      </c>
      <c r="C71" s="12">
        <v>28</v>
      </c>
      <c r="D71" s="39"/>
    </row>
    <row r="72" spans="2:4" ht="15" thickBot="1" x14ac:dyDescent="0.35">
      <c r="B72" s="11" t="s">
        <v>2</v>
      </c>
      <c r="C72" s="12">
        <v>25</v>
      </c>
      <c r="D72" s="40"/>
    </row>
    <row r="73" spans="2:4" ht="15" thickBot="1" x14ac:dyDescent="0.35">
      <c r="B73" s="5" t="s">
        <v>41</v>
      </c>
      <c r="C73" s="6">
        <v>7595</v>
      </c>
      <c r="D73" s="17">
        <f>(C74+C78+C79+C80+C81+C85+C86+C87+C88-C83-C76)/C73</f>
        <v>0.94075049374588549</v>
      </c>
    </row>
    <row r="74" spans="2:4" x14ac:dyDescent="0.3">
      <c r="B74" s="7" t="s">
        <v>66</v>
      </c>
      <c r="C74" s="8">
        <v>5176</v>
      </c>
      <c r="D74" s="38"/>
    </row>
    <row r="75" spans="2:4" x14ac:dyDescent="0.3">
      <c r="B75" s="9" t="s">
        <v>7</v>
      </c>
      <c r="C75" s="10">
        <v>347</v>
      </c>
      <c r="D75" s="39"/>
    </row>
    <row r="76" spans="2:4" x14ac:dyDescent="0.3">
      <c r="B76" s="11" t="s">
        <v>4</v>
      </c>
      <c r="C76" s="12">
        <v>1</v>
      </c>
      <c r="D76" s="39"/>
    </row>
    <row r="77" spans="2:4" x14ac:dyDescent="0.3">
      <c r="B77" s="11" t="s">
        <v>3</v>
      </c>
      <c r="C77" s="12">
        <v>5</v>
      </c>
      <c r="D77" s="39"/>
    </row>
    <row r="78" spans="2:4" x14ac:dyDescent="0.3">
      <c r="B78" s="11" t="s">
        <v>0</v>
      </c>
      <c r="C78" s="12">
        <v>95</v>
      </c>
      <c r="D78" s="39"/>
    </row>
    <row r="79" spans="2:4" x14ac:dyDescent="0.3">
      <c r="B79" s="11" t="s">
        <v>5</v>
      </c>
      <c r="C79" s="12">
        <v>59</v>
      </c>
      <c r="D79" s="39"/>
    </row>
    <row r="80" spans="2:4" x14ac:dyDescent="0.3">
      <c r="B80" s="11" t="s">
        <v>1</v>
      </c>
      <c r="C80" s="12">
        <v>36</v>
      </c>
      <c r="D80" s="39"/>
    </row>
    <row r="81" spans="2:4" x14ac:dyDescent="0.3">
      <c r="B81" s="11" t="s">
        <v>2</v>
      </c>
      <c r="C81" s="12">
        <v>151</v>
      </c>
      <c r="D81" s="39"/>
    </row>
    <row r="82" spans="2:4" x14ac:dyDescent="0.3">
      <c r="B82" s="9" t="s">
        <v>6</v>
      </c>
      <c r="C82" s="10">
        <v>2072</v>
      </c>
      <c r="D82" s="39"/>
    </row>
    <row r="83" spans="2:4" x14ac:dyDescent="0.3">
      <c r="B83" s="11" t="s">
        <v>4</v>
      </c>
      <c r="C83" s="12">
        <v>41</v>
      </c>
      <c r="D83" s="39"/>
    </row>
    <row r="84" spans="2:4" x14ac:dyDescent="0.3">
      <c r="B84" s="11" t="s">
        <v>3</v>
      </c>
      <c r="C84" s="12">
        <v>361</v>
      </c>
      <c r="D84" s="39"/>
    </row>
    <row r="85" spans="2:4" x14ac:dyDescent="0.3">
      <c r="B85" s="11" t="s">
        <v>0</v>
      </c>
      <c r="C85" s="12">
        <v>711</v>
      </c>
      <c r="D85" s="39"/>
    </row>
    <row r="86" spans="2:4" x14ac:dyDescent="0.3">
      <c r="B86" s="11" t="s">
        <v>5</v>
      </c>
      <c r="C86" s="12">
        <v>479</v>
      </c>
      <c r="D86" s="39"/>
    </row>
    <row r="87" spans="2:4" x14ac:dyDescent="0.3">
      <c r="B87" s="11" t="s">
        <v>1</v>
      </c>
      <c r="C87" s="12">
        <v>227</v>
      </c>
      <c r="D87" s="39"/>
    </row>
    <row r="88" spans="2:4" ht="15" thickBot="1" x14ac:dyDescent="0.35">
      <c r="B88" s="11" t="s">
        <v>2</v>
      </c>
      <c r="C88" s="12">
        <v>253</v>
      </c>
      <c r="D88" s="40"/>
    </row>
    <row r="89" spans="2:4" ht="15" thickBot="1" x14ac:dyDescent="0.35">
      <c r="B89" s="5" t="s">
        <v>40</v>
      </c>
      <c r="C89" s="6">
        <v>1056</v>
      </c>
      <c r="D89" s="17">
        <f>(C90+C92+C93+C94+C95+C99+C100+C101+C102-C97)/C89</f>
        <v>0.93181818181818177</v>
      </c>
    </row>
    <row r="90" spans="2:4" x14ac:dyDescent="0.3">
      <c r="B90" s="7" t="s">
        <v>66</v>
      </c>
      <c r="C90" s="8">
        <v>515</v>
      </c>
      <c r="D90" s="38"/>
    </row>
    <row r="91" spans="2:4" x14ac:dyDescent="0.3">
      <c r="B91" s="9" t="s">
        <v>7</v>
      </c>
      <c r="C91" s="10">
        <v>76</v>
      </c>
      <c r="D91" s="39"/>
    </row>
    <row r="92" spans="2:4" x14ac:dyDescent="0.3">
      <c r="B92" s="11" t="s">
        <v>0</v>
      </c>
      <c r="C92" s="12">
        <v>11</v>
      </c>
      <c r="D92" s="39"/>
    </row>
    <row r="93" spans="2:4" x14ac:dyDescent="0.3">
      <c r="B93" s="11" t="s">
        <v>5</v>
      </c>
      <c r="C93" s="12">
        <v>23</v>
      </c>
      <c r="D93" s="39"/>
    </row>
    <row r="94" spans="2:4" x14ac:dyDescent="0.3">
      <c r="B94" s="11" t="s">
        <v>1</v>
      </c>
      <c r="C94" s="12">
        <v>22</v>
      </c>
      <c r="D94" s="39"/>
    </row>
    <row r="95" spans="2:4" x14ac:dyDescent="0.3">
      <c r="B95" s="11" t="s">
        <v>2</v>
      </c>
      <c r="C95" s="12">
        <v>20</v>
      </c>
      <c r="D95" s="39"/>
    </row>
    <row r="96" spans="2:4" x14ac:dyDescent="0.3">
      <c r="B96" s="9" t="s">
        <v>6</v>
      </c>
      <c r="C96" s="10">
        <v>465</v>
      </c>
      <c r="D96" s="39"/>
    </row>
    <row r="97" spans="2:4" x14ac:dyDescent="0.3">
      <c r="B97" s="11" t="s">
        <v>4</v>
      </c>
      <c r="C97" s="12">
        <v>2</v>
      </c>
      <c r="D97" s="39"/>
    </row>
    <row r="98" spans="2:4" x14ac:dyDescent="0.3">
      <c r="B98" s="11" t="s">
        <v>3</v>
      </c>
      <c r="C98" s="12">
        <v>68</v>
      </c>
      <c r="D98" s="39"/>
    </row>
    <row r="99" spans="2:4" x14ac:dyDescent="0.3">
      <c r="B99" s="11" t="s">
        <v>0</v>
      </c>
      <c r="C99" s="12">
        <v>278</v>
      </c>
      <c r="D99" s="39"/>
    </row>
    <row r="100" spans="2:4" x14ac:dyDescent="0.3">
      <c r="B100" s="11" t="s">
        <v>5</v>
      </c>
      <c r="C100" s="12">
        <v>66</v>
      </c>
      <c r="D100" s="39"/>
    </row>
    <row r="101" spans="2:4" x14ac:dyDescent="0.3">
      <c r="B101" s="11" t="s">
        <v>1</v>
      </c>
      <c r="C101" s="12">
        <v>16</v>
      </c>
      <c r="D101" s="39"/>
    </row>
    <row r="102" spans="2:4" ht="15" thickBot="1" x14ac:dyDescent="0.35">
      <c r="B102" s="11" t="s">
        <v>2</v>
      </c>
      <c r="C102" s="12">
        <v>35</v>
      </c>
      <c r="D102" s="40"/>
    </row>
    <row r="103" spans="2:4" ht="15" thickBot="1" x14ac:dyDescent="0.35">
      <c r="B103" s="5" t="s">
        <v>42</v>
      </c>
      <c r="C103" s="6">
        <v>1542</v>
      </c>
      <c r="D103" s="17">
        <f>(C104+C108+C109+C110+C111+C115+C116+C117+C118-C106-C113)/C103</f>
        <v>0.9539559014267186</v>
      </c>
    </row>
    <row r="104" spans="2:4" x14ac:dyDescent="0.3">
      <c r="B104" s="7" t="s">
        <v>66</v>
      </c>
      <c r="C104" s="8">
        <v>938</v>
      </c>
      <c r="D104" s="38"/>
    </row>
    <row r="105" spans="2:4" x14ac:dyDescent="0.3">
      <c r="B105" s="9" t="s">
        <v>7</v>
      </c>
      <c r="C105" s="10">
        <v>59</v>
      </c>
      <c r="D105" s="39"/>
    </row>
    <row r="106" spans="2:4" x14ac:dyDescent="0.3">
      <c r="B106" s="11" t="s">
        <v>4</v>
      </c>
      <c r="C106" s="12">
        <v>1</v>
      </c>
      <c r="D106" s="39"/>
    </row>
    <row r="107" spans="2:4" x14ac:dyDescent="0.3">
      <c r="B107" s="11" t="s">
        <v>3</v>
      </c>
      <c r="C107" s="12">
        <v>5</v>
      </c>
      <c r="D107" s="39"/>
    </row>
    <row r="108" spans="2:4" x14ac:dyDescent="0.3">
      <c r="B108" s="11" t="s">
        <v>0</v>
      </c>
      <c r="C108" s="12">
        <v>20</v>
      </c>
      <c r="D108" s="39"/>
    </row>
    <row r="109" spans="2:4" x14ac:dyDescent="0.3">
      <c r="B109" s="11" t="s">
        <v>5</v>
      </c>
      <c r="C109" s="12">
        <v>8</v>
      </c>
      <c r="D109" s="39"/>
    </row>
    <row r="110" spans="2:4" x14ac:dyDescent="0.3">
      <c r="B110" s="11" t="s">
        <v>1</v>
      </c>
      <c r="C110" s="12">
        <v>5</v>
      </c>
      <c r="D110" s="39"/>
    </row>
    <row r="111" spans="2:4" x14ac:dyDescent="0.3">
      <c r="B111" s="11" t="s">
        <v>2</v>
      </c>
      <c r="C111" s="12">
        <v>20</v>
      </c>
      <c r="D111" s="39"/>
    </row>
    <row r="112" spans="2:4" x14ac:dyDescent="0.3">
      <c r="B112" s="9" t="s">
        <v>6</v>
      </c>
      <c r="C112" s="10">
        <v>545</v>
      </c>
      <c r="D112" s="39"/>
    </row>
    <row r="113" spans="2:4" x14ac:dyDescent="0.3">
      <c r="B113" s="11" t="s">
        <v>4</v>
      </c>
      <c r="C113" s="12">
        <v>4</v>
      </c>
      <c r="D113" s="39"/>
    </row>
    <row r="114" spans="2:4" x14ac:dyDescent="0.3">
      <c r="B114" s="11" t="s">
        <v>3</v>
      </c>
      <c r="C114" s="12">
        <v>56</v>
      </c>
      <c r="D114" s="39"/>
    </row>
    <row r="115" spans="2:4" x14ac:dyDescent="0.3">
      <c r="B115" s="11" t="s">
        <v>0</v>
      </c>
      <c r="C115" s="12">
        <v>164</v>
      </c>
      <c r="D115" s="39"/>
    </row>
    <row r="116" spans="2:4" x14ac:dyDescent="0.3">
      <c r="B116" s="11" t="s">
        <v>5</v>
      </c>
      <c r="C116" s="12">
        <v>196</v>
      </c>
      <c r="D116" s="39"/>
    </row>
    <row r="117" spans="2:4" x14ac:dyDescent="0.3">
      <c r="B117" s="11" t="s">
        <v>1</v>
      </c>
      <c r="C117" s="12">
        <v>76</v>
      </c>
      <c r="D117" s="39"/>
    </row>
    <row r="118" spans="2:4" ht="15" thickBot="1" x14ac:dyDescent="0.35">
      <c r="B118" s="11" t="s">
        <v>2</v>
      </c>
      <c r="C118" s="12">
        <v>49</v>
      </c>
      <c r="D118" s="40"/>
    </row>
    <row r="119" spans="2:4" ht="15" thickBot="1" x14ac:dyDescent="0.35">
      <c r="B119" s="5" t="s">
        <v>43</v>
      </c>
      <c r="C119" s="6">
        <v>1090</v>
      </c>
      <c r="D119" s="17">
        <f>(C120+C123+C124+C125+C126+C130+C131+C132+C133-C128)/C119</f>
        <v>0.90550458715596327</v>
      </c>
    </row>
    <row r="120" spans="2:4" x14ac:dyDescent="0.3">
      <c r="B120" s="7" t="s">
        <v>66</v>
      </c>
      <c r="C120" s="8">
        <v>684</v>
      </c>
      <c r="D120" s="38"/>
    </row>
    <row r="121" spans="2:4" x14ac:dyDescent="0.3">
      <c r="B121" s="9" t="s">
        <v>7</v>
      </c>
      <c r="C121" s="10">
        <v>30</v>
      </c>
      <c r="D121" s="39"/>
    </row>
    <row r="122" spans="2:4" x14ac:dyDescent="0.3">
      <c r="B122" s="11" t="s">
        <v>3</v>
      </c>
      <c r="C122" s="12">
        <v>1</v>
      </c>
      <c r="D122" s="39"/>
    </row>
    <row r="123" spans="2:4" x14ac:dyDescent="0.3">
      <c r="B123" s="11" t="s">
        <v>0</v>
      </c>
      <c r="C123" s="12">
        <v>4</v>
      </c>
      <c r="D123" s="39"/>
    </row>
    <row r="124" spans="2:4" x14ac:dyDescent="0.3">
      <c r="B124" s="11" t="s">
        <v>5</v>
      </c>
      <c r="C124" s="12">
        <v>16</v>
      </c>
      <c r="D124" s="39"/>
    </row>
    <row r="125" spans="2:4" x14ac:dyDescent="0.3">
      <c r="B125" s="11" t="s">
        <v>1</v>
      </c>
      <c r="C125" s="12">
        <v>2</v>
      </c>
      <c r="D125" s="39"/>
    </row>
    <row r="126" spans="2:4" x14ac:dyDescent="0.3">
      <c r="B126" s="11" t="s">
        <v>2</v>
      </c>
      <c r="C126" s="12">
        <v>7</v>
      </c>
      <c r="D126" s="39"/>
    </row>
    <row r="127" spans="2:4" x14ac:dyDescent="0.3">
      <c r="B127" s="9" t="s">
        <v>6</v>
      </c>
      <c r="C127" s="10">
        <v>376</v>
      </c>
      <c r="D127" s="39"/>
    </row>
    <row r="128" spans="2:4" x14ac:dyDescent="0.3">
      <c r="B128" s="11" t="s">
        <v>4</v>
      </c>
      <c r="C128" s="12">
        <v>5</v>
      </c>
      <c r="D128" s="39"/>
    </row>
    <row r="129" spans="2:4" x14ac:dyDescent="0.3">
      <c r="B129" s="11" t="s">
        <v>3</v>
      </c>
      <c r="C129" s="12">
        <v>92</v>
      </c>
      <c r="D129" s="39"/>
    </row>
    <row r="130" spans="2:4" x14ac:dyDescent="0.3">
      <c r="B130" s="11" t="s">
        <v>0</v>
      </c>
      <c r="C130" s="12">
        <v>131</v>
      </c>
      <c r="D130" s="39"/>
    </row>
    <row r="131" spans="2:4" x14ac:dyDescent="0.3">
      <c r="B131" s="11" t="s">
        <v>5</v>
      </c>
      <c r="C131" s="12">
        <v>75</v>
      </c>
      <c r="D131" s="39"/>
    </row>
    <row r="132" spans="2:4" x14ac:dyDescent="0.3">
      <c r="B132" s="11" t="s">
        <v>1</v>
      </c>
      <c r="C132" s="12">
        <v>47</v>
      </c>
      <c r="D132" s="39"/>
    </row>
    <row r="133" spans="2:4" ht="15" thickBot="1" x14ac:dyDescent="0.35">
      <c r="B133" s="11" t="s">
        <v>2</v>
      </c>
      <c r="C133" s="12">
        <v>26</v>
      </c>
      <c r="D133" s="40"/>
    </row>
    <row r="134" spans="2:4" ht="15" thickBot="1" x14ac:dyDescent="0.35">
      <c r="B134" s="5" t="s">
        <v>45</v>
      </c>
      <c r="C134" s="6">
        <v>54</v>
      </c>
      <c r="D134" s="17">
        <f>(C135+C137+C138+C141+C142+C143)/C134</f>
        <v>0.96296296296296291</v>
      </c>
    </row>
    <row r="135" spans="2:4" x14ac:dyDescent="0.3">
      <c r="B135" s="7" t="s">
        <v>66</v>
      </c>
      <c r="C135" s="8">
        <v>21</v>
      </c>
      <c r="D135" s="38"/>
    </row>
    <row r="136" spans="2:4" x14ac:dyDescent="0.3">
      <c r="B136" s="9" t="s">
        <v>7</v>
      </c>
      <c r="C136" s="10">
        <v>3</v>
      </c>
      <c r="D136" s="39"/>
    </row>
    <row r="137" spans="2:4" x14ac:dyDescent="0.3">
      <c r="B137" s="11" t="s">
        <v>5</v>
      </c>
      <c r="C137" s="12">
        <v>2</v>
      </c>
      <c r="D137" s="39"/>
    </row>
    <row r="138" spans="2:4" x14ac:dyDescent="0.3">
      <c r="B138" s="11" t="s">
        <v>1</v>
      </c>
      <c r="C138" s="12">
        <v>1</v>
      </c>
      <c r="D138" s="39"/>
    </row>
    <row r="139" spans="2:4" x14ac:dyDescent="0.3">
      <c r="B139" s="9" t="s">
        <v>6</v>
      </c>
      <c r="C139" s="10">
        <v>30</v>
      </c>
      <c r="D139" s="39"/>
    </row>
    <row r="140" spans="2:4" x14ac:dyDescent="0.3">
      <c r="B140" s="11" t="s">
        <v>3</v>
      </c>
      <c r="C140" s="12">
        <v>2</v>
      </c>
      <c r="D140" s="39"/>
    </row>
    <row r="141" spans="2:4" x14ac:dyDescent="0.3">
      <c r="B141" s="11" t="s">
        <v>0</v>
      </c>
      <c r="C141" s="12">
        <v>7</v>
      </c>
      <c r="D141" s="39"/>
    </row>
    <row r="142" spans="2:4" x14ac:dyDescent="0.3">
      <c r="B142" s="11" t="s">
        <v>5</v>
      </c>
      <c r="C142" s="12">
        <v>11</v>
      </c>
      <c r="D142" s="39"/>
    </row>
    <row r="143" spans="2:4" ht="15" thickBot="1" x14ac:dyDescent="0.35">
      <c r="B143" s="11" t="s">
        <v>2</v>
      </c>
      <c r="C143" s="12">
        <v>10</v>
      </c>
      <c r="D143" s="40"/>
    </row>
    <row r="144" spans="2:4" ht="15" thickBot="1" x14ac:dyDescent="0.35">
      <c r="B144" s="5" t="s">
        <v>44</v>
      </c>
      <c r="C144" s="6">
        <v>546</v>
      </c>
      <c r="D144" s="17">
        <f>(C145+C148+C149+C150+C151+C155+C156+C157+C158-C153)/C144</f>
        <v>0.9285714285714286</v>
      </c>
    </row>
    <row r="145" spans="2:4" x14ac:dyDescent="0.3">
      <c r="B145" s="7" t="s">
        <v>66</v>
      </c>
      <c r="C145" s="8">
        <v>201</v>
      </c>
      <c r="D145" s="38"/>
    </row>
    <row r="146" spans="2:4" x14ac:dyDescent="0.3">
      <c r="B146" s="9" t="s">
        <v>7</v>
      </c>
      <c r="C146" s="10">
        <v>51</v>
      </c>
      <c r="D146" s="39"/>
    </row>
    <row r="147" spans="2:4" x14ac:dyDescent="0.3">
      <c r="B147" s="11" t="s">
        <v>3</v>
      </c>
      <c r="C147" s="12">
        <v>2</v>
      </c>
      <c r="D147" s="39"/>
    </row>
    <row r="148" spans="2:4" x14ac:dyDescent="0.3">
      <c r="B148" s="11" t="s">
        <v>0</v>
      </c>
      <c r="C148" s="12">
        <v>4</v>
      </c>
      <c r="D148" s="39"/>
    </row>
    <row r="149" spans="2:4" x14ac:dyDescent="0.3">
      <c r="B149" s="11" t="s">
        <v>5</v>
      </c>
      <c r="C149" s="12">
        <v>13</v>
      </c>
      <c r="D149" s="39"/>
    </row>
    <row r="150" spans="2:4" x14ac:dyDescent="0.3">
      <c r="B150" s="11" t="s">
        <v>1</v>
      </c>
      <c r="C150" s="12">
        <v>22</v>
      </c>
      <c r="D150" s="39"/>
    </row>
    <row r="151" spans="2:4" x14ac:dyDescent="0.3">
      <c r="B151" s="11" t="s">
        <v>2</v>
      </c>
      <c r="C151" s="12">
        <v>10</v>
      </c>
      <c r="D151" s="39"/>
    </row>
    <row r="152" spans="2:4" x14ac:dyDescent="0.3">
      <c r="B152" s="9" t="s">
        <v>6</v>
      </c>
      <c r="C152" s="10">
        <v>294</v>
      </c>
      <c r="D152" s="39"/>
    </row>
    <row r="153" spans="2:4" x14ac:dyDescent="0.3">
      <c r="B153" s="11" t="s">
        <v>4</v>
      </c>
      <c r="C153" s="12">
        <v>1</v>
      </c>
      <c r="D153" s="39"/>
    </row>
    <row r="154" spans="2:4" x14ac:dyDescent="0.3">
      <c r="B154" s="11" t="s">
        <v>3</v>
      </c>
      <c r="C154" s="12">
        <v>35</v>
      </c>
      <c r="D154" s="39"/>
    </row>
    <row r="155" spans="2:4" x14ac:dyDescent="0.3">
      <c r="B155" s="11" t="s">
        <v>0</v>
      </c>
      <c r="C155" s="12">
        <v>132</v>
      </c>
      <c r="D155" s="39"/>
    </row>
    <row r="156" spans="2:4" x14ac:dyDescent="0.3">
      <c r="B156" s="11" t="s">
        <v>5</v>
      </c>
      <c r="C156" s="12">
        <v>85</v>
      </c>
      <c r="D156" s="39"/>
    </row>
    <row r="157" spans="2:4" x14ac:dyDescent="0.3">
      <c r="B157" s="11" t="s">
        <v>1</v>
      </c>
      <c r="C157" s="12">
        <v>13</v>
      </c>
      <c r="D157" s="39"/>
    </row>
    <row r="158" spans="2:4" ht="15" thickBot="1" x14ac:dyDescent="0.35">
      <c r="B158" s="11" t="s">
        <v>2</v>
      </c>
      <c r="C158" s="12">
        <v>28</v>
      </c>
      <c r="D158" s="40"/>
    </row>
    <row r="159" spans="2:4" ht="15" thickBot="1" x14ac:dyDescent="0.35">
      <c r="B159" s="5" t="s">
        <v>48</v>
      </c>
      <c r="C159" s="6">
        <v>453</v>
      </c>
      <c r="D159" s="17">
        <f>(C160+C163+C164+C165+C166+C170+C171+C172+C173-C168)/C159</f>
        <v>0.9072847682119205</v>
      </c>
    </row>
    <row r="160" spans="2:4" x14ac:dyDescent="0.3">
      <c r="B160" s="7" t="s">
        <v>66</v>
      </c>
      <c r="C160" s="8">
        <v>207</v>
      </c>
      <c r="D160" s="38"/>
    </row>
    <row r="161" spans="2:4" x14ac:dyDescent="0.3">
      <c r="B161" s="9" t="s">
        <v>7</v>
      </c>
      <c r="C161" s="10">
        <v>24</v>
      </c>
      <c r="D161" s="39"/>
    </row>
    <row r="162" spans="2:4" x14ac:dyDescent="0.3">
      <c r="B162" s="11" t="s">
        <v>3</v>
      </c>
      <c r="C162" s="12">
        <v>2</v>
      </c>
      <c r="D162" s="39"/>
    </row>
    <row r="163" spans="2:4" x14ac:dyDescent="0.3">
      <c r="B163" s="11" t="s">
        <v>0</v>
      </c>
      <c r="C163" s="12">
        <v>6</v>
      </c>
      <c r="D163" s="39"/>
    </row>
    <row r="164" spans="2:4" x14ac:dyDescent="0.3">
      <c r="B164" s="11" t="s">
        <v>5</v>
      </c>
      <c r="C164" s="12">
        <v>2</v>
      </c>
      <c r="D164" s="39"/>
    </row>
    <row r="165" spans="2:4" x14ac:dyDescent="0.3">
      <c r="B165" s="11" t="s">
        <v>1</v>
      </c>
      <c r="C165" s="12">
        <v>2</v>
      </c>
      <c r="D165" s="39"/>
    </row>
    <row r="166" spans="2:4" x14ac:dyDescent="0.3">
      <c r="B166" s="11" t="s">
        <v>2</v>
      </c>
      <c r="C166" s="12">
        <v>12</v>
      </c>
      <c r="D166" s="39"/>
    </row>
    <row r="167" spans="2:4" x14ac:dyDescent="0.3">
      <c r="B167" s="9" t="s">
        <v>6</v>
      </c>
      <c r="C167" s="10">
        <v>222</v>
      </c>
      <c r="D167" s="39"/>
    </row>
    <row r="168" spans="2:4" x14ac:dyDescent="0.3">
      <c r="B168" s="11" t="s">
        <v>4</v>
      </c>
      <c r="C168" s="12">
        <v>5</v>
      </c>
      <c r="D168" s="39"/>
    </row>
    <row r="169" spans="2:4" x14ac:dyDescent="0.3">
      <c r="B169" s="11" t="s">
        <v>3</v>
      </c>
      <c r="C169" s="12">
        <v>30</v>
      </c>
      <c r="D169" s="39"/>
    </row>
    <row r="170" spans="2:4" x14ac:dyDescent="0.3">
      <c r="B170" s="11" t="s">
        <v>0</v>
      </c>
      <c r="C170" s="12">
        <v>141</v>
      </c>
      <c r="D170" s="39"/>
    </row>
    <row r="171" spans="2:4" x14ac:dyDescent="0.3">
      <c r="B171" s="11" t="s">
        <v>5</v>
      </c>
      <c r="C171" s="12">
        <v>15</v>
      </c>
      <c r="D171" s="39"/>
    </row>
    <row r="172" spans="2:4" x14ac:dyDescent="0.3">
      <c r="B172" s="11" t="s">
        <v>1</v>
      </c>
      <c r="C172" s="12">
        <v>4</v>
      </c>
      <c r="D172" s="39"/>
    </row>
    <row r="173" spans="2:4" ht="15" thickBot="1" x14ac:dyDescent="0.35">
      <c r="B173" s="11" t="s">
        <v>2</v>
      </c>
      <c r="C173" s="12">
        <v>27</v>
      </c>
      <c r="D173" s="40"/>
    </row>
    <row r="174" spans="2:4" ht="15" thickBot="1" x14ac:dyDescent="0.35">
      <c r="B174" s="5" t="s">
        <v>49</v>
      </c>
      <c r="C174" s="6">
        <v>31</v>
      </c>
      <c r="D174" s="17">
        <f>(C175+C177+C180+C181+C182)/C174</f>
        <v>0.967741935483871</v>
      </c>
    </row>
    <row r="175" spans="2:4" x14ac:dyDescent="0.3">
      <c r="B175" s="7" t="s">
        <v>66</v>
      </c>
      <c r="C175" s="8">
        <v>13</v>
      </c>
      <c r="D175" s="38"/>
    </row>
    <row r="176" spans="2:4" x14ac:dyDescent="0.3">
      <c r="B176" s="9" t="s">
        <v>7</v>
      </c>
      <c r="C176" s="10">
        <v>2</v>
      </c>
      <c r="D176" s="39"/>
    </row>
    <row r="177" spans="2:4" x14ac:dyDescent="0.3">
      <c r="B177" s="11" t="s">
        <v>0</v>
      </c>
      <c r="C177" s="12">
        <v>2</v>
      </c>
      <c r="D177" s="39"/>
    </row>
    <row r="178" spans="2:4" x14ac:dyDescent="0.3">
      <c r="B178" s="9" t="s">
        <v>6</v>
      </c>
      <c r="C178" s="10">
        <v>16</v>
      </c>
      <c r="D178" s="39"/>
    </row>
    <row r="179" spans="2:4" x14ac:dyDescent="0.3">
      <c r="B179" s="11" t="s">
        <v>3</v>
      </c>
      <c r="C179" s="12">
        <v>1</v>
      </c>
      <c r="D179" s="39"/>
    </row>
    <row r="180" spans="2:4" x14ac:dyDescent="0.3">
      <c r="B180" s="11" t="s">
        <v>0</v>
      </c>
      <c r="C180" s="12">
        <v>7</v>
      </c>
      <c r="D180" s="39"/>
    </row>
    <row r="181" spans="2:4" x14ac:dyDescent="0.3">
      <c r="B181" s="11" t="s">
        <v>5</v>
      </c>
      <c r="C181" s="12">
        <v>6</v>
      </c>
      <c r="D181" s="39"/>
    </row>
    <row r="182" spans="2:4" ht="15" thickBot="1" x14ac:dyDescent="0.35">
      <c r="B182" s="11" t="s">
        <v>2</v>
      </c>
      <c r="C182" s="12">
        <v>2</v>
      </c>
      <c r="D182" s="40"/>
    </row>
    <row r="183" spans="2:4" ht="15" thickBot="1" x14ac:dyDescent="0.35">
      <c r="B183" s="5" t="s">
        <v>50</v>
      </c>
      <c r="C183" s="6">
        <v>188</v>
      </c>
      <c r="D183" s="17">
        <f>(C184+C186+C187+C188+C189+C193+C194+C195+C196-C191)/C183</f>
        <v>0.84042553191489366</v>
      </c>
    </row>
    <row r="184" spans="2:4" x14ac:dyDescent="0.3">
      <c r="B184" s="7" t="s">
        <v>66</v>
      </c>
      <c r="C184" s="8">
        <v>81</v>
      </c>
      <c r="D184" s="38"/>
    </row>
    <row r="185" spans="2:4" x14ac:dyDescent="0.3">
      <c r="B185" s="9" t="s">
        <v>7</v>
      </c>
      <c r="C185" s="10">
        <v>17</v>
      </c>
      <c r="D185" s="39"/>
    </row>
    <row r="186" spans="2:4" x14ac:dyDescent="0.3">
      <c r="B186" s="11" t="s">
        <v>0</v>
      </c>
      <c r="C186" s="12">
        <v>11</v>
      </c>
      <c r="D186" s="39"/>
    </row>
    <row r="187" spans="2:4" x14ac:dyDescent="0.3">
      <c r="B187" s="11" t="s">
        <v>5</v>
      </c>
      <c r="C187" s="12">
        <v>2</v>
      </c>
      <c r="D187" s="39"/>
    </row>
    <row r="188" spans="2:4" x14ac:dyDescent="0.3">
      <c r="B188" s="11" t="s">
        <v>1</v>
      </c>
      <c r="C188" s="12">
        <v>2</v>
      </c>
      <c r="D188" s="39"/>
    </row>
    <row r="189" spans="2:4" x14ac:dyDescent="0.3">
      <c r="B189" s="11" t="s">
        <v>2</v>
      </c>
      <c r="C189" s="12">
        <v>2</v>
      </c>
      <c r="D189" s="39"/>
    </row>
    <row r="190" spans="2:4" x14ac:dyDescent="0.3">
      <c r="B190" s="9" t="s">
        <v>6</v>
      </c>
      <c r="C190" s="10">
        <v>90</v>
      </c>
      <c r="D190" s="39"/>
    </row>
    <row r="191" spans="2:4" x14ac:dyDescent="0.3">
      <c r="B191" s="11" t="s">
        <v>4</v>
      </c>
      <c r="C191" s="12">
        <v>2</v>
      </c>
      <c r="D191" s="39"/>
    </row>
    <row r="192" spans="2:4" x14ac:dyDescent="0.3">
      <c r="B192" s="11" t="s">
        <v>3</v>
      </c>
      <c r="C192" s="12">
        <v>26</v>
      </c>
      <c r="D192" s="39"/>
    </row>
    <row r="193" spans="2:4" x14ac:dyDescent="0.3">
      <c r="B193" s="11" t="s">
        <v>0</v>
      </c>
      <c r="C193" s="12">
        <v>32</v>
      </c>
      <c r="D193" s="39"/>
    </row>
    <row r="194" spans="2:4" x14ac:dyDescent="0.3">
      <c r="B194" s="11" t="s">
        <v>5</v>
      </c>
      <c r="C194" s="12">
        <v>16</v>
      </c>
      <c r="D194" s="39"/>
    </row>
    <row r="195" spans="2:4" x14ac:dyDescent="0.3">
      <c r="B195" s="11" t="s">
        <v>1</v>
      </c>
      <c r="C195" s="12">
        <v>1</v>
      </c>
      <c r="D195" s="39"/>
    </row>
    <row r="196" spans="2:4" ht="15" thickBot="1" x14ac:dyDescent="0.35">
      <c r="B196" s="11" t="s">
        <v>2</v>
      </c>
      <c r="C196" s="12">
        <v>13</v>
      </c>
      <c r="D196" s="40"/>
    </row>
    <row r="197" spans="2:4" ht="15" thickBot="1" x14ac:dyDescent="0.35">
      <c r="B197" s="5" t="s">
        <v>51</v>
      </c>
      <c r="C197" s="6">
        <v>62</v>
      </c>
      <c r="D197" s="17">
        <f>(C198+C200+C203+C204+C205)/C197</f>
        <v>0.72580645161290325</v>
      </c>
    </row>
    <row r="198" spans="2:4" x14ac:dyDescent="0.3">
      <c r="B198" s="7" t="s">
        <v>66</v>
      </c>
      <c r="C198" s="8">
        <v>31</v>
      </c>
      <c r="D198" s="38"/>
    </row>
    <row r="199" spans="2:4" x14ac:dyDescent="0.3">
      <c r="B199" s="9" t="s">
        <v>7</v>
      </c>
      <c r="C199" s="10">
        <v>2</v>
      </c>
      <c r="D199" s="39"/>
    </row>
    <row r="200" spans="2:4" x14ac:dyDescent="0.3">
      <c r="B200" s="11" t="s">
        <v>1</v>
      </c>
      <c r="C200" s="12">
        <v>2</v>
      </c>
      <c r="D200" s="39"/>
    </row>
    <row r="201" spans="2:4" x14ac:dyDescent="0.3">
      <c r="B201" s="9" t="s">
        <v>6</v>
      </c>
      <c r="C201" s="10">
        <v>29</v>
      </c>
      <c r="D201" s="39"/>
    </row>
    <row r="202" spans="2:4" x14ac:dyDescent="0.3">
      <c r="B202" s="11" t="s">
        <v>3</v>
      </c>
      <c r="C202" s="12">
        <v>17</v>
      </c>
      <c r="D202" s="39"/>
    </row>
    <row r="203" spans="2:4" x14ac:dyDescent="0.3">
      <c r="B203" s="11" t="s">
        <v>0</v>
      </c>
      <c r="C203" s="12">
        <v>2</v>
      </c>
      <c r="D203" s="39"/>
    </row>
    <row r="204" spans="2:4" x14ac:dyDescent="0.3">
      <c r="B204" s="11" t="s">
        <v>5</v>
      </c>
      <c r="C204" s="12">
        <v>2</v>
      </c>
      <c r="D204" s="39"/>
    </row>
    <row r="205" spans="2:4" ht="15" thickBot="1" x14ac:dyDescent="0.35">
      <c r="B205" s="11" t="s">
        <v>1</v>
      </c>
      <c r="C205" s="12">
        <v>8</v>
      </c>
      <c r="D205" s="40"/>
    </row>
    <row r="206" spans="2:4" ht="15" thickBot="1" x14ac:dyDescent="0.35">
      <c r="B206" s="5" t="s">
        <v>54</v>
      </c>
      <c r="C206" s="6">
        <v>296</v>
      </c>
      <c r="D206" s="17">
        <f>(C207+C210+C211+C212+C216+C217+C218+C219-C214)/C206</f>
        <v>0.95945945945945943</v>
      </c>
    </row>
    <row r="207" spans="2:4" x14ac:dyDescent="0.3">
      <c r="B207" s="7" t="s">
        <v>66</v>
      </c>
      <c r="C207" s="8">
        <v>121</v>
      </c>
      <c r="D207" s="38"/>
    </row>
    <row r="208" spans="2:4" x14ac:dyDescent="0.3">
      <c r="B208" s="9" t="s">
        <v>7</v>
      </c>
      <c r="C208" s="10">
        <v>57</v>
      </c>
      <c r="D208" s="39"/>
    </row>
    <row r="209" spans="2:4" x14ac:dyDescent="0.3">
      <c r="B209" s="11" t="s">
        <v>3</v>
      </c>
      <c r="C209" s="12">
        <v>1</v>
      </c>
      <c r="D209" s="39"/>
    </row>
    <row r="210" spans="2:4" x14ac:dyDescent="0.3">
      <c r="B210" s="11" t="s">
        <v>0</v>
      </c>
      <c r="C210" s="12">
        <v>41</v>
      </c>
      <c r="D210" s="39"/>
    </row>
    <row r="211" spans="2:4" x14ac:dyDescent="0.3">
      <c r="B211" s="11" t="s">
        <v>5</v>
      </c>
      <c r="C211" s="12">
        <v>1</v>
      </c>
      <c r="D211" s="39"/>
    </row>
    <row r="212" spans="2:4" x14ac:dyDescent="0.3">
      <c r="B212" s="11" t="s">
        <v>2</v>
      </c>
      <c r="C212" s="12">
        <v>14</v>
      </c>
      <c r="D212" s="39"/>
    </row>
    <row r="213" spans="2:4" x14ac:dyDescent="0.3">
      <c r="B213" s="9" t="s">
        <v>6</v>
      </c>
      <c r="C213" s="10">
        <v>118</v>
      </c>
      <c r="D213" s="39"/>
    </row>
    <row r="214" spans="2:4" x14ac:dyDescent="0.3">
      <c r="B214" s="11" t="s">
        <v>4</v>
      </c>
      <c r="C214" s="12">
        <v>1</v>
      </c>
      <c r="D214" s="39"/>
    </row>
    <row r="215" spans="2:4" x14ac:dyDescent="0.3">
      <c r="B215" s="11" t="s">
        <v>3</v>
      </c>
      <c r="C215" s="12">
        <v>9</v>
      </c>
      <c r="D215" s="39"/>
    </row>
    <row r="216" spans="2:4" x14ac:dyDescent="0.3">
      <c r="B216" s="11" t="s">
        <v>0</v>
      </c>
      <c r="C216" s="12">
        <v>51</v>
      </c>
      <c r="D216" s="39"/>
    </row>
    <row r="217" spans="2:4" x14ac:dyDescent="0.3">
      <c r="B217" s="11" t="s">
        <v>5</v>
      </c>
      <c r="C217" s="12">
        <v>31</v>
      </c>
      <c r="D217" s="39"/>
    </row>
    <row r="218" spans="2:4" x14ac:dyDescent="0.3">
      <c r="B218" s="11" t="s">
        <v>1</v>
      </c>
      <c r="C218" s="12">
        <v>9</v>
      </c>
      <c r="D218" s="39"/>
    </row>
    <row r="219" spans="2:4" ht="15" thickBot="1" x14ac:dyDescent="0.35">
      <c r="B219" s="11" t="s">
        <v>2</v>
      </c>
      <c r="C219" s="12">
        <v>17</v>
      </c>
      <c r="D219" s="40"/>
    </row>
    <row r="220" spans="2:4" ht="15" thickBot="1" x14ac:dyDescent="0.35">
      <c r="B220" s="5" t="s">
        <v>47</v>
      </c>
      <c r="C220" s="6">
        <v>1546</v>
      </c>
      <c r="D220" s="17">
        <f>(C221+C223+C224+C225+C226+C230+C231+C232+C233-C228)/C220</f>
        <v>0.93272962483829236</v>
      </c>
    </row>
    <row r="221" spans="2:4" x14ac:dyDescent="0.3">
      <c r="B221" s="7" t="s">
        <v>66</v>
      </c>
      <c r="C221" s="8">
        <v>677</v>
      </c>
      <c r="D221" s="38"/>
    </row>
    <row r="222" spans="2:4" x14ac:dyDescent="0.3">
      <c r="B222" s="9" t="s">
        <v>7</v>
      </c>
      <c r="C222" s="10">
        <v>154</v>
      </c>
      <c r="D222" s="39"/>
    </row>
    <row r="223" spans="2:4" x14ac:dyDescent="0.3">
      <c r="B223" s="11" t="s">
        <v>0</v>
      </c>
      <c r="C223" s="12">
        <v>7</v>
      </c>
      <c r="D223" s="39"/>
    </row>
    <row r="224" spans="2:4" x14ac:dyDescent="0.3">
      <c r="B224" s="11" t="s">
        <v>5</v>
      </c>
      <c r="C224" s="12">
        <v>116</v>
      </c>
      <c r="D224" s="39"/>
    </row>
    <row r="225" spans="2:4" x14ac:dyDescent="0.3">
      <c r="B225" s="11" t="s">
        <v>1</v>
      </c>
      <c r="C225" s="12">
        <v>16</v>
      </c>
      <c r="D225" s="39"/>
    </row>
    <row r="226" spans="2:4" x14ac:dyDescent="0.3">
      <c r="B226" s="11" t="s">
        <v>2</v>
      </c>
      <c r="C226" s="12">
        <v>15</v>
      </c>
      <c r="D226" s="39"/>
    </row>
    <row r="227" spans="2:4" x14ac:dyDescent="0.3">
      <c r="B227" s="9" t="s">
        <v>6</v>
      </c>
      <c r="C227" s="10">
        <v>715</v>
      </c>
      <c r="D227" s="39"/>
    </row>
    <row r="228" spans="2:4" x14ac:dyDescent="0.3">
      <c r="B228" s="11" t="s">
        <v>4</v>
      </c>
      <c r="C228" s="12">
        <v>8</v>
      </c>
      <c r="D228" s="39"/>
    </row>
    <row r="229" spans="2:4" x14ac:dyDescent="0.3">
      <c r="B229" s="11" t="s">
        <v>3</v>
      </c>
      <c r="C229" s="12">
        <v>88</v>
      </c>
      <c r="D229" s="39"/>
    </row>
    <row r="230" spans="2:4" x14ac:dyDescent="0.3">
      <c r="B230" s="11" t="s">
        <v>0</v>
      </c>
      <c r="C230" s="12">
        <v>342</v>
      </c>
      <c r="D230" s="39"/>
    </row>
    <row r="231" spans="2:4" x14ac:dyDescent="0.3">
      <c r="B231" s="11" t="s">
        <v>5</v>
      </c>
      <c r="C231" s="12">
        <v>130</v>
      </c>
      <c r="D231" s="39"/>
    </row>
    <row r="232" spans="2:4" x14ac:dyDescent="0.3">
      <c r="B232" s="11" t="s">
        <v>1</v>
      </c>
      <c r="C232" s="12">
        <v>28</v>
      </c>
      <c r="D232" s="39"/>
    </row>
    <row r="233" spans="2:4" ht="15" thickBot="1" x14ac:dyDescent="0.35">
      <c r="B233" s="11" t="s">
        <v>2</v>
      </c>
      <c r="C233" s="12">
        <v>119</v>
      </c>
      <c r="D233" s="40"/>
    </row>
    <row r="234" spans="2:4" ht="15" thickBot="1" x14ac:dyDescent="0.35">
      <c r="B234" s="5" t="s">
        <v>53</v>
      </c>
      <c r="C234" s="6">
        <v>352</v>
      </c>
      <c r="D234" s="17">
        <f>(C235+C238+C239+C240+C244+C245+C246+C247-C242)/C234</f>
        <v>0.86931818181818177</v>
      </c>
    </row>
    <row r="235" spans="2:4" x14ac:dyDescent="0.3">
      <c r="B235" s="7" t="s">
        <v>66</v>
      </c>
      <c r="C235" s="8">
        <v>205</v>
      </c>
      <c r="D235" s="38"/>
    </row>
    <row r="236" spans="2:4" x14ac:dyDescent="0.3">
      <c r="B236" s="9" t="s">
        <v>7</v>
      </c>
      <c r="C236" s="10">
        <v>12</v>
      </c>
      <c r="D236" s="39"/>
    </row>
    <row r="237" spans="2:4" x14ac:dyDescent="0.3">
      <c r="B237" s="11" t="s">
        <v>3</v>
      </c>
      <c r="C237" s="12">
        <v>1</v>
      </c>
      <c r="D237" s="39"/>
    </row>
    <row r="238" spans="2:4" x14ac:dyDescent="0.3">
      <c r="B238" s="11" t="s">
        <v>5</v>
      </c>
      <c r="C238" s="12">
        <v>3</v>
      </c>
      <c r="D238" s="39"/>
    </row>
    <row r="239" spans="2:4" x14ac:dyDescent="0.3">
      <c r="B239" s="11" t="s">
        <v>1</v>
      </c>
      <c r="C239" s="12">
        <v>7</v>
      </c>
      <c r="D239" s="39"/>
    </row>
    <row r="240" spans="2:4" x14ac:dyDescent="0.3">
      <c r="B240" s="11" t="s">
        <v>2</v>
      </c>
      <c r="C240" s="12">
        <v>1</v>
      </c>
      <c r="D240" s="39"/>
    </row>
    <row r="241" spans="2:4" x14ac:dyDescent="0.3">
      <c r="B241" s="9" t="s">
        <v>6</v>
      </c>
      <c r="C241" s="10">
        <v>135</v>
      </c>
      <c r="D241" s="39"/>
    </row>
    <row r="242" spans="2:4" x14ac:dyDescent="0.3">
      <c r="B242" s="11" t="s">
        <v>4</v>
      </c>
      <c r="C242" s="12">
        <v>2</v>
      </c>
      <c r="D242" s="39"/>
    </row>
    <row r="243" spans="2:4" x14ac:dyDescent="0.3">
      <c r="B243" s="11" t="s">
        <v>3</v>
      </c>
      <c r="C243" s="12">
        <v>41</v>
      </c>
      <c r="D243" s="39"/>
    </row>
    <row r="244" spans="2:4" x14ac:dyDescent="0.3">
      <c r="B244" s="11" t="s">
        <v>0</v>
      </c>
      <c r="C244" s="12">
        <v>37</v>
      </c>
      <c r="D244" s="39"/>
    </row>
    <row r="245" spans="2:4" x14ac:dyDescent="0.3">
      <c r="B245" s="11" t="s">
        <v>5</v>
      </c>
      <c r="C245" s="12">
        <v>40</v>
      </c>
      <c r="D245" s="39"/>
    </row>
    <row r="246" spans="2:4" x14ac:dyDescent="0.3">
      <c r="B246" s="11" t="s">
        <v>1</v>
      </c>
      <c r="C246" s="12">
        <v>2</v>
      </c>
      <c r="D246" s="39"/>
    </row>
    <row r="247" spans="2:4" ht="15" thickBot="1" x14ac:dyDescent="0.35">
      <c r="B247" s="11" t="s">
        <v>2</v>
      </c>
      <c r="C247" s="12">
        <v>13</v>
      </c>
      <c r="D247" s="40"/>
    </row>
    <row r="248" spans="2:4" ht="15" thickBot="1" x14ac:dyDescent="0.35">
      <c r="B248" s="5" t="s">
        <v>55</v>
      </c>
      <c r="C248" s="6">
        <v>340</v>
      </c>
      <c r="D248" s="17">
        <f>(C249+C251+C252+C253+C254+C258+C259+C260+C261-C256)/C248</f>
        <v>0.93235294117647061</v>
      </c>
    </row>
    <row r="249" spans="2:4" x14ac:dyDescent="0.3">
      <c r="B249" s="7" t="s">
        <v>66</v>
      </c>
      <c r="C249" s="8">
        <v>172</v>
      </c>
      <c r="D249" s="38"/>
    </row>
    <row r="250" spans="2:4" x14ac:dyDescent="0.3">
      <c r="B250" s="9" t="s">
        <v>7</v>
      </c>
      <c r="C250" s="10">
        <v>40</v>
      </c>
      <c r="D250" s="39"/>
    </row>
    <row r="251" spans="2:4" x14ac:dyDescent="0.3">
      <c r="B251" s="11" t="s">
        <v>0</v>
      </c>
      <c r="C251" s="12">
        <v>10</v>
      </c>
      <c r="D251" s="39"/>
    </row>
    <row r="252" spans="2:4" x14ac:dyDescent="0.3">
      <c r="B252" s="11" t="s">
        <v>5</v>
      </c>
      <c r="C252" s="12">
        <v>5</v>
      </c>
      <c r="D252" s="39"/>
    </row>
    <row r="253" spans="2:4" x14ac:dyDescent="0.3">
      <c r="B253" s="11" t="s">
        <v>1</v>
      </c>
      <c r="C253" s="12">
        <v>3</v>
      </c>
      <c r="D253" s="39"/>
    </row>
    <row r="254" spans="2:4" x14ac:dyDescent="0.3">
      <c r="B254" s="11" t="s">
        <v>2</v>
      </c>
      <c r="C254" s="12">
        <v>22</v>
      </c>
      <c r="D254" s="39"/>
    </row>
    <row r="255" spans="2:4" x14ac:dyDescent="0.3">
      <c r="B255" s="9" t="s">
        <v>6</v>
      </c>
      <c r="C255" s="10">
        <v>128</v>
      </c>
      <c r="D255" s="39"/>
    </row>
    <row r="256" spans="2:4" x14ac:dyDescent="0.3">
      <c r="B256" s="11" t="s">
        <v>4</v>
      </c>
      <c r="C256" s="12">
        <v>4</v>
      </c>
      <c r="D256" s="39"/>
    </row>
    <row r="257" spans="2:4" x14ac:dyDescent="0.3">
      <c r="B257" s="11" t="s">
        <v>3</v>
      </c>
      <c r="C257" s="12">
        <v>15</v>
      </c>
      <c r="D257" s="39"/>
    </row>
    <row r="258" spans="2:4" x14ac:dyDescent="0.3">
      <c r="B258" s="11" t="s">
        <v>0</v>
      </c>
      <c r="C258" s="12">
        <v>52</v>
      </c>
      <c r="D258" s="39"/>
    </row>
    <row r="259" spans="2:4" x14ac:dyDescent="0.3">
      <c r="B259" s="11" t="s">
        <v>5</v>
      </c>
      <c r="C259" s="12">
        <v>31</v>
      </c>
      <c r="D259" s="39"/>
    </row>
    <row r="260" spans="2:4" x14ac:dyDescent="0.3">
      <c r="B260" s="11" t="s">
        <v>1</v>
      </c>
      <c r="C260" s="12">
        <v>4</v>
      </c>
      <c r="D260" s="39"/>
    </row>
    <row r="261" spans="2:4" ht="15" thickBot="1" x14ac:dyDescent="0.35">
      <c r="B261" s="11" t="s">
        <v>2</v>
      </c>
      <c r="C261" s="12">
        <v>22</v>
      </c>
      <c r="D261" s="40"/>
    </row>
    <row r="262" spans="2:4" ht="15" thickBot="1" x14ac:dyDescent="0.35">
      <c r="B262" s="5" t="s">
        <v>58</v>
      </c>
      <c r="C262" s="6">
        <v>124</v>
      </c>
      <c r="D262" s="17">
        <f>(C263+C265+C266+C268+C269+C270+C271)/C262</f>
        <v>1</v>
      </c>
    </row>
    <row r="263" spans="2:4" x14ac:dyDescent="0.3">
      <c r="B263" s="7" t="s">
        <v>66</v>
      </c>
      <c r="C263" s="8">
        <v>78</v>
      </c>
      <c r="D263" s="38"/>
    </row>
    <row r="264" spans="2:4" x14ac:dyDescent="0.3">
      <c r="B264" s="9" t="s">
        <v>7</v>
      </c>
      <c r="C264" s="10">
        <v>15</v>
      </c>
      <c r="D264" s="39"/>
    </row>
    <row r="265" spans="2:4" x14ac:dyDescent="0.3">
      <c r="B265" s="11" t="s">
        <v>0</v>
      </c>
      <c r="C265" s="12">
        <v>14</v>
      </c>
      <c r="D265" s="39"/>
    </row>
    <row r="266" spans="2:4" x14ac:dyDescent="0.3">
      <c r="B266" s="11" t="s">
        <v>2</v>
      </c>
      <c r="C266" s="12">
        <v>1</v>
      </c>
      <c r="D266" s="39"/>
    </row>
    <row r="267" spans="2:4" x14ac:dyDescent="0.3">
      <c r="B267" s="9" t="s">
        <v>6</v>
      </c>
      <c r="C267" s="10">
        <v>31</v>
      </c>
      <c r="D267" s="39"/>
    </row>
    <row r="268" spans="2:4" x14ac:dyDescent="0.3">
      <c r="B268" s="11" t="s">
        <v>0</v>
      </c>
      <c r="C268" s="12">
        <v>19</v>
      </c>
      <c r="D268" s="39"/>
    </row>
    <row r="269" spans="2:4" x14ac:dyDescent="0.3">
      <c r="B269" s="11" t="s">
        <v>5</v>
      </c>
      <c r="C269" s="12">
        <v>5</v>
      </c>
      <c r="D269" s="39"/>
    </row>
    <row r="270" spans="2:4" x14ac:dyDescent="0.3">
      <c r="B270" s="11" t="s">
        <v>1</v>
      </c>
      <c r="C270" s="12">
        <v>1</v>
      </c>
      <c r="D270" s="39"/>
    </row>
    <row r="271" spans="2:4" ht="15" thickBot="1" x14ac:dyDescent="0.35">
      <c r="B271" s="11" t="s">
        <v>2</v>
      </c>
      <c r="C271" s="12">
        <v>6</v>
      </c>
      <c r="D271" s="40"/>
    </row>
    <row r="272" spans="2:4" ht="15" thickBot="1" x14ac:dyDescent="0.35">
      <c r="B272" s="5" t="s">
        <v>56</v>
      </c>
      <c r="C272" s="6">
        <v>547</v>
      </c>
      <c r="D272" s="17">
        <f>(C273+C276+C277+C278+C279+C283+C284+C285+C286-C281)/C272</f>
        <v>0.89213893967093238</v>
      </c>
    </row>
    <row r="273" spans="2:4" x14ac:dyDescent="0.3">
      <c r="B273" s="7" t="s">
        <v>66</v>
      </c>
      <c r="C273" s="8">
        <v>260</v>
      </c>
      <c r="D273" s="38"/>
    </row>
    <row r="274" spans="2:4" x14ac:dyDescent="0.3">
      <c r="B274" s="9" t="s">
        <v>7</v>
      </c>
      <c r="C274" s="10">
        <v>96</v>
      </c>
      <c r="D274" s="39"/>
    </row>
    <row r="275" spans="2:4" x14ac:dyDescent="0.3">
      <c r="B275" s="11" t="s">
        <v>3</v>
      </c>
      <c r="C275" s="12">
        <v>1</v>
      </c>
      <c r="D275" s="39"/>
    </row>
    <row r="276" spans="2:4" x14ac:dyDescent="0.3">
      <c r="B276" s="11" t="s">
        <v>0</v>
      </c>
      <c r="C276" s="12">
        <v>16</v>
      </c>
      <c r="D276" s="39"/>
    </row>
    <row r="277" spans="2:4" x14ac:dyDescent="0.3">
      <c r="B277" s="11" t="s">
        <v>5</v>
      </c>
      <c r="C277" s="12">
        <v>61</v>
      </c>
      <c r="D277" s="39"/>
    </row>
    <row r="278" spans="2:4" x14ac:dyDescent="0.3">
      <c r="B278" s="11" t="s">
        <v>1</v>
      </c>
      <c r="C278" s="12">
        <v>5</v>
      </c>
      <c r="D278" s="39"/>
    </row>
    <row r="279" spans="2:4" x14ac:dyDescent="0.3">
      <c r="B279" s="11" t="s">
        <v>2</v>
      </c>
      <c r="C279" s="12">
        <v>13</v>
      </c>
      <c r="D279" s="39"/>
    </row>
    <row r="280" spans="2:4" x14ac:dyDescent="0.3">
      <c r="B280" s="9" t="s">
        <v>6</v>
      </c>
      <c r="C280" s="10">
        <v>191</v>
      </c>
      <c r="D280" s="39"/>
    </row>
    <row r="281" spans="2:4" x14ac:dyDescent="0.3">
      <c r="B281" s="11" t="s">
        <v>4</v>
      </c>
      <c r="C281" s="12">
        <v>1</v>
      </c>
      <c r="D281" s="39"/>
    </row>
    <row r="282" spans="2:4" x14ac:dyDescent="0.3">
      <c r="B282" s="11" t="s">
        <v>3</v>
      </c>
      <c r="C282" s="12">
        <v>56</v>
      </c>
      <c r="D282" s="39"/>
    </row>
    <row r="283" spans="2:4" x14ac:dyDescent="0.3">
      <c r="B283" s="11" t="s">
        <v>0</v>
      </c>
      <c r="C283" s="12">
        <v>74</v>
      </c>
      <c r="D283" s="39"/>
    </row>
    <row r="284" spans="2:4" x14ac:dyDescent="0.3">
      <c r="B284" s="11" t="s">
        <v>5</v>
      </c>
      <c r="C284" s="12">
        <v>33</v>
      </c>
      <c r="D284" s="39"/>
    </row>
    <row r="285" spans="2:4" x14ac:dyDescent="0.3">
      <c r="B285" s="11" t="s">
        <v>1</v>
      </c>
      <c r="C285" s="12">
        <v>9</v>
      </c>
      <c r="D285" s="39"/>
    </row>
    <row r="286" spans="2:4" ht="15" thickBot="1" x14ac:dyDescent="0.35">
      <c r="B286" s="11" t="s">
        <v>2</v>
      </c>
      <c r="C286" s="12">
        <v>18</v>
      </c>
      <c r="D286" s="40"/>
    </row>
    <row r="287" spans="2:4" ht="15" thickBot="1" x14ac:dyDescent="0.35">
      <c r="B287" s="5" t="s">
        <v>57</v>
      </c>
      <c r="C287" s="6">
        <v>83</v>
      </c>
      <c r="D287" s="17">
        <f>(C288+C290+C291+C294+C295+C296)/C287</f>
        <v>0.98795180722891562</v>
      </c>
    </row>
    <row r="288" spans="2:4" x14ac:dyDescent="0.3">
      <c r="B288" s="7" t="s">
        <v>66</v>
      </c>
      <c r="C288" s="8">
        <v>36</v>
      </c>
      <c r="D288" s="38"/>
    </row>
    <row r="289" spans="2:4" x14ac:dyDescent="0.3">
      <c r="B289" s="9" t="s">
        <v>7</v>
      </c>
      <c r="C289" s="10">
        <v>3</v>
      </c>
      <c r="D289" s="39"/>
    </row>
    <row r="290" spans="2:4" x14ac:dyDescent="0.3">
      <c r="B290" s="11" t="s">
        <v>0</v>
      </c>
      <c r="C290" s="12">
        <v>1</v>
      </c>
      <c r="D290" s="39"/>
    </row>
    <row r="291" spans="2:4" x14ac:dyDescent="0.3">
      <c r="B291" s="11" t="s">
        <v>2</v>
      </c>
      <c r="C291" s="12">
        <v>2</v>
      </c>
      <c r="D291" s="39"/>
    </row>
    <row r="292" spans="2:4" x14ac:dyDescent="0.3">
      <c r="B292" s="9" t="s">
        <v>6</v>
      </c>
      <c r="C292" s="10">
        <v>44</v>
      </c>
      <c r="D292" s="39"/>
    </row>
    <row r="293" spans="2:4" x14ac:dyDescent="0.3">
      <c r="B293" s="11" t="s">
        <v>3</v>
      </c>
      <c r="C293" s="12">
        <v>1</v>
      </c>
      <c r="D293" s="39"/>
    </row>
    <row r="294" spans="2:4" x14ac:dyDescent="0.3">
      <c r="B294" s="11" t="s">
        <v>0</v>
      </c>
      <c r="C294" s="12">
        <v>9</v>
      </c>
      <c r="D294" s="39"/>
    </row>
    <row r="295" spans="2:4" x14ac:dyDescent="0.3">
      <c r="B295" s="11" t="s">
        <v>5</v>
      </c>
      <c r="C295" s="12">
        <v>29</v>
      </c>
      <c r="D295" s="39"/>
    </row>
    <row r="296" spans="2:4" ht="15" thickBot="1" x14ac:dyDescent="0.35">
      <c r="B296" s="11" t="s">
        <v>2</v>
      </c>
      <c r="C296" s="12">
        <v>5</v>
      </c>
      <c r="D296" s="40"/>
    </row>
    <row r="297" spans="2:4" ht="15" thickBot="1" x14ac:dyDescent="0.35">
      <c r="B297" s="5" t="s">
        <v>59</v>
      </c>
      <c r="C297" s="6">
        <v>31</v>
      </c>
      <c r="D297" s="17">
        <f>(C298+C301+C304+C305)/C297</f>
        <v>0.70967741935483875</v>
      </c>
    </row>
    <row r="298" spans="2:4" x14ac:dyDescent="0.3">
      <c r="B298" s="7" t="s">
        <v>66</v>
      </c>
      <c r="C298" s="8">
        <v>17</v>
      </c>
      <c r="D298" s="38"/>
    </row>
    <row r="299" spans="2:4" x14ac:dyDescent="0.3">
      <c r="B299" s="9" t="s">
        <v>7</v>
      </c>
      <c r="C299" s="10">
        <v>2</v>
      </c>
      <c r="D299" s="39"/>
    </row>
    <row r="300" spans="2:4" x14ac:dyDescent="0.3">
      <c r="B300" s="11" t="s">
        <v>3</v>
      </c>
      <c r="C300" s="12">
        <v>1</v>
      </c>
      <c r="D300" s="39"/>
    </row>
    <row r="301" spans="2:4" x14ac:dyDescent="0.3">
      <c r="B301" s="11" t="s">
        <v>1</v>
      </c>
      <c r="C301" s="12">
        <v>1</v>
      </c>
      <c r="D301" s="39"/>
    </row>
    <row r="302" spans="2:4" x14ac:dyDescent="0.3">
      <c r="B302" s="9" t="s">
        <v>6</v>
      </c>
      <c r="C302" s="10">
        <v>12</v>
      </c>
      <c r="D302" s="39"/>
    </row>
    <row r="303" spans="2:4" x14ac:dyDescent="0.3">
      <c r="B303" s="11" t="s">
        <v>3</v>
      </c>
      <c r="C303" s="12">
        <v>8</v>
      </c>
      <c r="D303" s="39"/>
    </row>
    <row r="304" spans="2:4" x14ac:dyDescent="0.3">
      <c r="B304" s="11" t="s">
        <v>0</v>
      </c>
      <c r="C304" s="12">
        <v>1</v>
      </c>
      <c r="D304" s="39"/>
    </row>
    <row r="305" spans="2:4" ht="15" thickBot="1" x14ac:dyDescent="0.35">
      <c r="B305" s="11" t="s">
        <v>2</v>
      </c>
      <c r="C305" s="12">
        <v>3</v>
      </c>
      <c r="D305" s="40"/>
    </row>
    <row r="306" spans="2:4" ht="15" thickBot="1" x14ac:dyDescent="0.35">
      <c r="B306" s="5" t="s">
        <v>63</v>
      </c>
      <c r="C306" s="6">
        <v>399</v>
      </c>
      <c r="D306" s="17">
        <f>(C307+C310+C311+C312+C313+C317+C318+C319+C320-C315)/C306</f>
        <v>0.88721804511278191</v>
      </c>
    </row>
    <row r="307" spans="2:4" x14ac:dyDescent="0.3">
      <c r="B307" s="7" t="s">
        <v>66</v>
      </c>
      <c r="C307" s="8">
        <v>196</v>
      </c>
      <c r="D307" s="38"/>
    </row>
    <row r="308" spans="2:4" x14ac:dyDescent="0.3">
      <c r="B308" s="9" t="s">
        <v>7</v>
      </c>
      <c r="C308" s="10">
        <v>47</v>
      </c>
      <c r="D308" s="39"/>
    </row>
    <row r="309" spans="2:4" x14ac:dyDescent="0.3">
      <c r="B309" s="11" t="s">
        <v>3</v>
      </c>
      <c r="C309" s="12">
        <v>2</v>
      </c>
      <c r="D309" s="39"/>
    </row>
    <row r="310" spans="2:4" x14ac:dyDescent="0.3">
      <c r="B310" s="11" t="s">
        <v>0</v>
      </c>
      <c r="C310" s="12">
        <v>1</v>
      </c>
      <c r="D310" s="39"/>
    </row>
    <row r="311" spans="2:4" x14ac:dyDescent="0.3">
      <c r="B311" s="11" t="s">
        <v>5</v>
      </c>
      <c r="C311" s="12">
        <v>30</v>
      </c>
      <c r="D311" s="39"/>
    </row>
    <row r="312" spans="2:4" x14ac:dyDescent="0.3">
      <c r="B312" s="11" t="s">
        <v>1</v>
      </c>
      <c r="C312" s="12">
        <v>5</v>
      </c>
      <c r="D312" s="39"/>
    </row>
    <row r="313" spans="2:4" x14ac:dyDescent="0.3">
      <c r="B313" s="11" t="s">
        <v>2</v>
      </c>
      <c r="C313" s="12">
        <v>9</v>
      </c>
      <c r="D313" s="39"/>
    </row>
    <row r="314" spans="2:4" x14ac:dyDescent="0.3">
      <c r="B314" s="9" t="s">
        <v>6</v>
      </c>
      <c r="C314" s="10">
        <v>156</v>
      </c>
      <c r="D314" s="39"/>
    </row>
    <row r="315" spans="2:4" x14ac:dyDescent="0.3">
      <c r="B315" s="11" t="s">
        <v>4</v>
      </c>
      <c r="C315" s="12">
        <v>1</v>
      </c>
      <c r="D315" s="39"/>
    </row>
    <row r="316" spans="2:4" x14ac:dyDescent="0.3">
      <c r="B316" s="11" t="s">
        <v>3</v>
      </c>
      <c r="C316" s="12">
        <v>41</v>
      </c>
      <c r="D316" s="39"/>
    </row>
    <row r="317" spans="2:4" x14ac:dyDescent="0.3">
      <c r="B317" s="11" t="s">
        <v>0</v>
      </c>
      <c r="C317" s="12">
        <v>67</v>
      </c>
      <c r="D317" s="39"/>
    </row>
    <row r="318" spans="2:4" x14ac:dyDescent="0.3">
      <c r="B318" s="11" t="s">
        <v>5</v>
      </c>
      <c r="C318" s="12">
        <v>24</v>
      </c>
      <c r="D318" s="39"/>
    </row>
    <row r="319" spans="2:4" x14ac:dyDescent="0.3">
      <c r="B319" s="11" t="s">
        <v>1</v>
      </c>
      <c r="C319" s="12">
        <v>4</v>
      </c>
      <c r="D319" s="39"/>
    </row>
    <row r="320" spans="2:4" ht="15" thickBot="1" x14ac:dyDescent="0.35">
      <c r="B320" s="11" t="s">
        <v>2</v>
      </c>
      <c r="C320" s="12">
        <v>19</v>
      </c>
      <c r="D320" s="40"/>
    </row>
    <row r="321" spans="2:4" ht="15" thickBot="1" x14ac:dyDescent="0.35">
      <c r="B321" s="5" t="s">
        <v>60</v>
      </c>
      <c r="C321" s="6">
        <v>31</v>
      </c>
      <c r="D321" s="17">
        <f>(C322+C324+C325)/C321</f>
        <v>1</v>
      </c>
    </row>
    <row r="322" spans="2:4" x14ac:dyDescent="0.3">
      <c r="B322" s="7" t="s">
        <v>66</v>
      </c>
      <c r="C322" s="8">
        <v>17</v>
      </c>
      <c r="D322" s="38"/>
    </row>
    <row r="323" spans="2:4" x14ac:dyDescent="0.3">
      <c r="B323" s="9" t="s">
        <v>6</v>
      </c>
      <c r="C323" s="10">
        <v>14</v>
      </c>
      <c r="D323" s="39"/>
    </row>
    <row r="324" spans="2:4" x14ac:dyDescent="0.3">
      <c r="B324" s="11" t="s">
        <v>0</v>
      </c>
      <c r="C324" s="12">
        <v>6</v>
      </c>
      <c r="D324" s="39"/>
    </row>
    <row r="325" spans="2:4" ht="15" thickBot="1" x14ac:dyDescent="0.35">
      <c r="B325" s="11" t="s">
        <v>5</v>
      </c>
      <c r="C325" s="12">
        <v>8</v>
      </c>
      <c r="D325" s="40"/>
    </row>
    <row r="326" spans="2:4" ht="15" thickBot="1" x14ac:dyDescent="0.35">
      <c r="B326" s="5" t="s">
        <v>52</v>
      </c>
      <c r="C326" s="6">
        <v>2065</v>
      </c>
      <c r="D326" s="17">
        <f>(C327+C331+C332+C333+C334+C338+C339+C340+C341-C329-C336)/C326</f>
        <v>0.95593220338983054</v>
      </c>
    </row>
    <row r="327" spans="2:4" x14ac:dyDescent="0.3">
      <c r="B327" s="7" t="s">
        <v>66</v>
      </c>
      <c r="C327" s="8">
        <v>1398</v>
      </c>
      <c r="D327" s="38"/>
    </row>
    <row r="328" spans="2:4" x14ac:dyDescent="0.3">
      <c r="B328" s="9" t="s">
        <v>7</v>
      </c>
      <c r="C328" s="10">
        <v>94</v>
      </c>
      <c r="D328" s="39"/>
    </row>
    <row r="329" spans="2:4" x14ac:dyDescent="0.3">
      <c r="B329" s="11" t="s">
        <v>4</v>
      </c>
      <c r="C329" s="12">
        <v>3</v>
      </c>
      <c r="D329" s="39"/>
    </row>
    <row r="330" spans="2:4" x14ac:dyDescent="0.3">
      <c r="B330" s="11" t="s">
        <v>3</v>
      </c>
      <c r="C330" s="12">
        <v>8</v>
      </c>
      <c r="D330" s="39"/>
    </row>
    <row r="331" spans="2:4" x14ac:dyDescent="0.3">
      <c r="B331" s="11" t="s">
        <v>0</v>
      </c>
      <c r="C331" s="12">
        <v>19</v>
      </c>
      <c r="D331" s="39"/>
    </row>
    <row r="332" spans="2:4" x14ac:dyDescent="0.3">
      <c r="B332" s="11" t="s">
        <v>5</v>
      </c>
      <c r="C332" s="12">
        <v>8</v>
      </c>
      <c r="D332" s="39"/>
    </row>
    <row r="333" spans="2:4" x14ac:dyDescent="0.3">
      <c r="B333" s="11" t="s">
        <v>1</v>
      </c>
      <c r="C333" s="12">
        <v>14</v>
      </c>
      <c r="D333" s="39"/>
    </row>
    <row r="334" spans="2:4" x14ac:dyDescent="0.3">
      <c r="B334" s="11" t="s">
        <v>2</v>
      </c>
      <c r="C334" s="12">
        <v>42</v>
      </c>
      <c r="D334" s="39"/>
    </row>
    <row r="335" spans="2:4" x14ac:dyDescent="0.3">
      <c r="B335" s="9" t="s">
        <v>6</v>
      </c>
      <c r="C335" s="10">
        <v>573</v>
      </c>
      <c r="D335" s="39"/>
    </row>
    <row r="336" spans="2:4" x14ac:dyDescent="0.3">
      <c r="B336" s="11" t="s">
        <v>4</v>
      </c>
      <c r="C336" s="12">
        <v>1</v>
      </c>
      <c r="D336" s="39"/>
    </row>
    <row r="337" spans="2:4" x14ac:dyDescent="0.3">
      <c r="B337" s="11" t="s">
        <v>3</v>
      </c>
      <c r="C337" s="12">
        <v>75</v>
      </c>
      <c r="D337" s="39"/>
    </row>
    <row r="338" spans="2:4" x14ac:dyDescent="0.3">
      <c r="B338" s="11" t="s">
        <v>0</v>
      </c>
      <c r="C338" s="12">
        <v>191</v>
      </c>
      <c r="D338" s="39"/>
    </row>
    <row r="339" spans="2:4" x14ac:dyDescent="0.3">
      <c r="B339" s="11" t="s">
        <v>5</v>
      </c>
      <c r="C339" s="12">
        <v>190</v>
      </c>
      <c r="D339" s="39"/>
    </row>
    <row r="340" spans="2:4" x14ac:dyDescent="0.3">
      <c r="B340" s="11" t="s">
        <v>1</v>
      </c>
      <c r="C340" s="12">
        <v>73</v>
      </c>
      <c r="D340" s="39"/>
    </row>
    <row r="341" spans="2:4" ht="15" thickBot="1" x14ac:dyDescent="0.35">
      <c r="B341" s="11" t="s">
        <v>2</v>
      </c>
      <c r="C341" s="12">
        <v>43</v>
      </c>
      <c r="D341" s="40"/>
    </row>
    <row r="342" spans="2:4" ht="15" thickBot="1" x14ac:dyDescent="0.35">
      <c r="B342" s="5" t="s">
        <v>36</v>
      </c>
      <c r="C342" s="6">
        <v>425</v>
      </c>
      <c r="D342" s="17">
        <f>(C343+C345+C346+C347+C348+C352+C353+C354+C355-C350)/C342</f>
        <v>0.92470588235294116</v>
      </c>
    </row>
    <row r="343" spans="2:4" x14ac:dyDescent="0.3">
      <c r="B343" s="7" t="s">
        <v>66</v>
      </c>
      <c r="C343" s="8">
        <v>257</v>
      </c>
      <c r="D343" s="38"/>
    </row>
    <row r="344" spans="2:4" x14ac:dyDescent="0.3">
      <c r="B344" s="9" t="s">
        <v>7</v>
      </c>
      <c r="C344" s="10">
        <v>9</v>
      </c>
      <c r="D344" s="39"/>
    </row>
    <row r="345" spans="2:4" x14ac:dyDescent="0.3">
      <c r="B345" s="11" t="s">
        <v>0</v>
      </c>
      <c r="C345" s="12">
        <v>1</v>
      </c>
      <c r="D345" s="39"/>
    </row>
    <row r="346" spans="2:4" x14ac:dyDescent="0.3">
      <c r="B346" s="11" t="s">
        <v>5</v>
      </c>
      <c r="C346" s="12">
        <v>4</v>
      </c>
      <c r="D346" s="39"/>
    </row>
    <row r="347" spans="2:4" x14ac:dyDescent="0.3">
      <c r="B347" s="11" t="s">
        <v>1</v>
      </c>
      <c r="C347" s="12">
        <v>2</v>
      </c>
      <c r="D347" s="39"/>
    </row>
    <row r="348" spans="2:4" x14ac:dyDescent="0.3">
      <c r="B348" s="11" t="s">
        <v>2</v>
      </c>
      <c r="C348" s="12">
        <v>2</v>
      </c>
      <c r="D348" s="39"/>
    </row>
    <row r="349" spans="2:4" x14ac:dyDescent="0.3">
      <c r="B349" s="9" t="s">
        <v>6</v>
      </c>
      <c r="C349" s="10">
        <v>159</v>
      </c>
      <c r="D349" s="39"/>
    </row>
    <row r="350" spans="2:4" x14ac:dyDescent="0.3">
      <c r="B350" s="11" t="s">
        <v>4</v>
      </c>
      <c r="C350" s="12">
        <v>2</v>
      </c>
      <c r="D350" s="39"/>
    </row>
    <row r="351" spans="2:4" x14ac:dyDescent="0.3">
      <c r="B351" s="11" t="s">
        <v>3</v>
      </c>
      <c r="C351" s="12">
        <v>28</v>
      </c>
      <c r="D351" s="39"/>
    </row>
    <row r="352" spans="2:4" x14ac:dyDescent="0.3">
      <c r="B352" s="11" t="s">
        <v>0</v>
      </c>
      <c r="C352" s="12">
        <v>19</v>
      </c>
      <c r="D352" s="39"/>
    </row>
    <row r="353" spans="2:4" x14ac:dyDescent="0.3">
      <c r="B353" s="11" t="s">
        <v>5</v>
      </c>
      <c r="C353" s="12">
        <v>37</v>
      </c>
      <c r="D353" s="39"/>
    </row>
    <row r="354" spans="2:4" x14ac:dyDescent="0.3">
      <c r="B354" s="11" t="s">
        <v>1</v>
      </c>
      <c r="C354" s="12">
        <v>66</v>
      </c>
      <c r="D354" s="39"/>
    </row>
    <row r="355" spans="2:4" ht="15" thickBot="1" x14ac:dyDescent="0.35">
      <c r="B355" s="11" t="s">
        <v>2</v>
      </c>
      <c r="C355" s="12">
        <v>7</v>
      </c>
      <c r="D355" s="40"/>
    </row>
    <row r="356" spans="2:4" ht="15" thickBot="1" x14ac:dyDescent="0.35">
      <c r="B356" s="5" t="s">
        <v>61</v>
      </c>
      <c r="C356" s="6">
        <v>455</v>
      </c>
      <c r="D356" s="17">
        <f>(C357+C359+C360+C361+C365+C366+C367+C368-C363)/C356</f>
        <v>0.90769230769230769</v>
      </c>
    </row>
    <row r="357" spans="2:4" x14ac:dyDescent="0.3">
      <c r="B357" s="7" t="s">
        <v>66</v>
      </c>
      <c r="C357" s="8">
        <v>268</v>
      </c>
      <c r="D357" s="38"/>
    </row>
    <row r="358" spans="2:4" x14ac:dyDescent="0.3">
      <c r="B358" s="9" t="s">
        <v>7</v>
      </c>
      <c r="C358" s="10">
        <v>25</v>
      </c>
      <c r="D358" s="39"/>
    </row>
    <row r="359" spans="2:4" x14ac:dyDescent="0.3">
      <c r="B359" s="11" t="s">
        <v>5</v>
      </c>
      <c r="C359" s="12">
        <v>22</v>
      </c>
      <c r="D359" s="39"/>
    </row>
    <row r="360" spans="2:4" x14ac:dyDescent="0.3">
      <c r="B360" s="11" t="s">
        <v>1</v>
      </c>
      <c r="C360" s="12">
        <v>1</v>
      </c>
      <c r="D360" s="39"/>
    </row>
    <row r="361" spans="2:4" x14ac:dyDescent="0.3">
      <c r="B361" s="11" t="s">
        <v>2</v>
      </c>
      <c r="C361" s="12">
        <v>2</v>
      </c>
      <c r="D361" s="39"/>
    </row>
    <row r="362" spans="2:4" x14ac:dyDescent="0.3">
      <c r="B362" s="9" t="s">
        <v>6</v>
      </c>
      <c r="C362" s="10">
        <v>162</v>
      </c>
      <c r="D362" s="39"/>
    </row>
    <row r="363" spans="2:4" x14ac:dyDescent="0.3">
      <c r="B363" s="11" t="s">
        <v>4</v>
      </c>
      <c r="C363" s="12">
        <v>1</v>
      </c>
      <c r="D363" s="39"/>
    </row>
    <row r="364" spans="2:4" x14ac:dyDescent="0.3">
      <c r="B364" s="11" t="s">
        <v>3</v>
      </c>
      <c r="C364" s="12">
        <v>40</v>
      </c>
      <c r="D364" s="39"/>
    </row>
    <row r="365" spans="2:4" x14ac:dyDescent="0.3">
      <c r="B365" s="11" t="s">
        <v>0</v>
      </c>
      <c r="C365" s="12">
        <v>45</v>
      </c>
      <c r="D365" s="39"/>
    </row>
    <row r="366" spans="2:4" x14ac:dyDescent="0.3">
      <c r="B366" s="11" t="s">
        <v>5</v>
      </c>
      <c r="C366" s="12">
        <v>49</v>
      </c>
      <c r="D366" s="39"/>
    </row>
    <row r="367" spans="2:4" x14ac:dyDescent="0.3">
      <c r="B367" s="11" t="s">
        <v>1</v>
      </c>
      <c r="C367" s="12">
        <v>20</v>
      </c>
      <c r="D367" s="39"/>
    </row>
    <row r="368" spans="2:4" ht="15" thickBot="1" x14ac:dyDescent="0.35">
      <c r="B368" s="11" t="s">
        <v>2</v>
      </c>
      <c r="C368" s="12">
        <v>7</v>
      </c>
      <c r="D368" s="40"/>
    </row>
    <row r="369" spans="2:4" ht="15" thickBot="1" x14ac:dyDescent="0.35">
      <c r="B369" s="5" t="s">
        <v>62</v>
      </c>
      <c r="C369" s="6">
        <v>62</v>
      </c>
      <c r="D369" s="17">
        <f>(C370+C372+C374+C375+C376+C377)/C369</f>
        <v>1</v>
      </c>
    </row>
    <row r="370" spans="2:4" x14ac:dyDescent="0.3">
      <c r="B370" s="7" t="s">
        <v>66</v>
      </c>
      <c r="C370" s="8">
        <v>47</v>
      </c>
      <c r="D370" s="38"/>
    </row>
    <row r="371" spans="2:4" x14ac:dyDescent="0.3">
      <c r="B371" s="9" t="s">
        <v>7</v>
      </c>
      <c r="C371" s="10">
        <v>2</v>
      </c>
      <c r="D371" s="39"/>
    </row>
    <row r="372" spans="2:4" x14ac:dyDescent="0.3">
      <c r="B372" s="11" t="s">
        <v>0</v>
      </c>
      <c r="C372" s="12">
        <v>2</v>
      </c>
      <c r="D372" s="39"/>
    </row>
    <row r="373" spans="2:4" x14ac:dyDescent="0.3">
      <c r="B373" s="9" t="s">
        <v>6</v>
      </c>
      <c r="C373" s="10">
        <v>13</v>
      </c>
      <c r="D373" s="39"/>
    </row>
    <row r="374" spans="2:4" x14ac:dyDescent="0.3">
      <c r="B374" s="11" t="s">
        <v>0</v>
      </c>
      <c r="C374" s="12">
        <v>1</v>
      </c>
      <c r="D374" s="39"/>
    </row>
    <row r="375" spans="2:4" x14ac:dyDescent="0.3">
      <c r="B375" s="11" t="s">
        <v>5</v>
      </c>
      <c r="C375" s="12">
        <v>1</v>
      </c>
      <c r="D375" s="39"/>
    </row>
    <row r="376" spans="2:4" x14ac:dyDescent="0.3">
      <c r="B376" s="11" t="s">
        <v>1</v>
      </c>
      <c r="C376" s="12">
        <v>1</v>
      </c>
      <c r="D376" s="39"/>
    </row>
    <row r="377" spans="2:4" ht="15" thickBot="1" x14ac:dyDescent="0.35">
      <c r="B377" s="11" t="s">
        <v>2</v>
      </c>
      <c r="C377" s="12">
        <v>10</v>
      </c>
      <c r="D377" s="40"/>
    </row>
    <row r="378" spans="2:4" ht="15" thickBot="1" x14ac:dyDescent="0.35">
      <c r="B378" s="5" t="s">
        <v>64</v>
      </c>
      <c r="C378" s="6">
        <v>155</v>
      </c>
      <c r="D378" s="17">
        <f>(C379+C381+C382+C385+C386+C387+C388)/C378</f>
        <v>0.92258064516129035</v>
      </c>
    </row>
    <row r="379" spans="2:4" x14ac:dyDescent="0.3">
      <c r="B379" s="7" t="s">
        <v>66</v>
      </c>
      <c r="C379" s="8">
        <v>102</v>
      </c>
      <c r="D379" s="38"/>
    </row>
    <row r="380" spans="2:4" x14ac:dyDescent="0.3">
      <c r="B380" s="9" t="s">
        <v>7</v>
      </c>
      <c r="C380" s="10">
        <v>2</v>
      </c>
      <c r="D380" s="39"/>
    </row>
    <row r="381" spans="2:4" x14ac:dyDescent="0.3">
      <c r="B381" s="11" t="s">
        <v>1</v>
      </c>
      <c r="C381" s="12">
        <v>1</v>
      </c>
      <c r="D381" s="39"/>
    </row>
    <row r="382" spans="2:4" x14ac:dyDescent="0.3">
      <c r="B382" s="11" t="s">
        <v>2</v>
      </c>
      <c r="C382" s="12">
        <v>1</v>
      </c>
      <c r="D382" s="39"/>
    </row>
    <row r="383" spans="2:4" x14ac:dyDescent="0.3">
      <c r="B383" s="9" t="s">
        <v>6</v>
      </c>
      <c r="C383" s="10">
        <v>51</v>
      </c>
      <c r="D383" s="39"/>
    </row>
    <row r="384" spans="2:4" x14ac:dyDescent="0.3">
      <c r="B384" s="11" t="s">
        <v>3</v>
      </c>
      <c r="C384" s="12">
        <v>12</v>
      </c>
      <c r="D384" s="39"/>
    </row>
    <row r="385" spans="2:4" x14ac:dyDescent="0.3">
      <c r="B385" s="11" t="s">
        <v>0</v>
      </c>
      <c r="C385" s="12">
        <v>20</v>
      </c>
      <c r="D385" s="39"/>
    </row>
    <row r="386" spans="2:4" x14ac:dyDescent="0.3">
      <c r="B386" s="11" t="s">
        <v>5</v>
      </c>
      <c r="C386" s="12">
        <v>14</v>
      </c>
      <c r="D386" s="39"/>
    </row>
    <row r="387" spans="2:4" x14ac:dyDescent="0.3">
      <c r="B387" s="11" t="s">
        <v>1</v>
      </c>
      <c r="C387" s="12">
        <v>1</v>
      </c>
      <c r="D387" s="39"/>
    </row>
    <row r="388" spans="2:4" ht="15" thickBot="1" x14ac:dyDescent="0.35">
      <c r="B388" s="11" t="s">
        <v>2</v>
      </c>
      <c r="C388" s="12">
        <v>4</v>
      </c>
      <c r="D388" s="40"/>
    </row>
    <row r="389" spans="2:4" ht="15" thickBot="1" x14ac:dyDescent="0.35">
      <c r="B389" s="5" t="s">
        <v>65</v>
      </c>
      <c r="C389" s="6">
        <v>104</v>
      </c>
      <c r="D389" s="17">
        <f>(C390+C392+C393+C394+C395+C398+C399)/C389</f>
        <v>0.82692307692307687</v>
      </c>
    </row>
    <row r="390" spans="2:4" x14ac:dyDescent="0.3">
      <c r="B390" s="7" t="s">
        <v>66</v>
      </c>
      <c r="C390" s="8">
        <v>72</v>
      </c>
      <c r="D390" s="38"/>
    </row>
    <row r="391" spans="2:4" x14ac:dyDescent="0.3">
      <c r="B391" s="9" t="s">
        <v>7</v>
      </c>
      <c r="C391" s="10">
        <v>10</v>
      </c>
      <c r="D391" s="39"/>
    </row>
    <row r="392" spans="2:4" x14ac:dyDescent="0.3">
      <c r="B392" s="11" t="s">
        <v>0</v>
      </c>
      <c r="C392" s="12">
        <v>3</v>
      </c>
      <c r="D392" s="39"/>
    </row>
    <row r="393" spans="2:4" x14ac:dyDescent="0.3">
      <c r="B393" s="11" t="s">
        <v>5</v>
      </c>
      <c r="C393" s="12">
        <v>2</v>
      </c>
      <c r="D393" s="39"/>
    </row>
    <row r="394" spans="2:4" x14ac:dyDescent="0.3">
      <c r="B394" s="11" t="s">
        <v>1</v>
      </c>
      <c r="C394" s="12">
        <v>3</v>
      </c>
      <c r="D394" s="39"/>
    </row>
    <row r="395" spans="2:4" x14ac:dyDescent="0.3">
      <c r="B395" s="11" t="s">
        <v>2</v>
      </c>
      <c r="C395" s="12">
        <v>2</v>
      </c>
      <c r="D395" s="39"/>
    </row>
    <row r="396" spans="2:4" x14ac:dyDescent="0.3">
      <c r="B396" s="9" t="s">
        <v>6</v>
      </c>
      <c r="C396" s="10">
        <v>22</v>
      </c>
      <c r="D396" s="39"/>
    </row>
    <row r="397" spans="2:4" x14ac:dyDescent="0.3">
      <c r="B397" s="11" t="s">
        <v>3</v>
      </c>
      <c r="C397" s="12">
        <v>18</v>
      </c>
      <c r="D397" s="39"/>
    </row>
    <row r="398" spans="2:4" x14ac:dyDescent="0.3">
      <c r="B398" s="11" t="s">
        <v>0</v>
      </c>
      <c r="C398" s="12">
        <v>3</v>
      </c>
      <c r="D398" s="39"/>
    </row>
    <row r="399" spans="2:4" ht="15" thickBot="1" x14ac:dyDescent="0.35">
      <c r="B399" s="11" t="s">
        <v>2</v>
      </c>
      <c r="C399" s="12">
        <v>1</v>
      </c>
      <c r="D399" s="40"/>
    </row>
    <row r="400" spans="2:4" ht="15" thickBot="1" x14ac:dyDescent="0.35">
      <c r="B400" s="13" t="s">
        <v>84</v>
      </c>
      <c r="C400" s="14">
        <f>C8+C21+C31+C45+C58+C73+C89+C103+C119+C134+C144+C159+C174+C183+C197+C206+C220+C234+C248+C262+C272+C287+C297+C306+C321+C326+C342+C356+C369+C378+C389</f>
        <v>21225</v>
      </c>
      <c r="D400" s="36">
        <f>(C401+C11+C12+C13+C17+C18+C19+C20+C24+C25+C28+C29+C30+C35+C36+C37+C38+C41+C42+C43+C44+C49+C50+C51+C55+C56+C57+C62+C63+C64+C65+C69+C70+C71+C72+C78+C79+C80+C81+C85+C86+C87+C88+C92+C93+C94+C95+C99+C100+C101+C102+C108+C109+C110+C111+C115+C116+C117+C118+C123+C124+C125+C126+C130+C131+C132+C133+C137+C138+C141+C142+C143+C148+C149+C150+C151+C155+C156+C157+C158+C163+C164+C165+C166+C170+C172+C171+C173+C177+C180+C181+C182+C186+C187+C188+C189+C193+C194+C195+C196+C200+C203+C204+C205+C210+C211+C212+C216+C217+C218+C219+C223+C224+C225+C226+C230+C231+C232+C233+C238+C239+C240+C244+C245+C246+C247+C251+C252+C253+C254+C258+C259+C260+C261+C265+C266+C268+C269+C270+C271+C276+C277+C278+C279+C283+C284+C285+C286+C290+C291+C294+C295+C296+C301+C304+C305+C310+C311+C312+C313+C317+C318+C319+C320+C324+C325+C331+C332+C333+C334+C338+C339+C340+C341+C345+C346+C347+C348+C352+C353+C354+C355+C359+C360+C361+C365+C366+C367+C368+C372+C374+C375+C376+C377+C381+C382+C385+C386+C387+C388+C392+C393+C394+C395++C398+C399-C15-C53-C67-C76-C83-C97-C106-C113-C128-C153-C168-C191-C214-C228-C242-C256-C281-C315-C329-C336-C350-C363)/C400</f>
        <v>0.93380447585394577</v>
      </c>
    </row>
    <row r="401" spans="2:4" ht="15" thickBot="1" x14ac:dyDescent="0.35">
      <c r="B401" s="15" t="s">
        <v>85</v>
      </c>
      <c r="C401" s="15">
        <f>C9+C22+C32+C46+C59+C74+C90+C104+C120+C135+C145+C160+C175+C184+C198+C207+C221+C235+C249+C263+C273+C288+C298+C307+C322+C327+C343+C357+C370+C379+C390</f>
        <v>12595</v>
      </c>
      <c r="D401" s="37"/>
    </row>
  </sheetData>
  <mergeCells count="35">
    <mergeCell ref="D9:D20"/>
    <mergeCell ref="D90:D102"/>
    <mergeCell ref="D74:D88"/>
    <mergeCell ref="D59:D72"/>
    <mergeCell ref="D46:D57"/>
    <mergeCell ref="D32:D44"/>
    <mergeCell ref="D22:D30"/>
    <mergeCell ref="D104:D118"/>
    <mergeCell ref="D249:D261"/>
    <mergeCell ref="D235:D247"/>
    <mergeCell ref="D221:D233"/>
    <mergeCell ref="D207:D219"/>
    <mergeCell ref="D198:D205"/>
    <mergeCell ref="D184:D196"/>
    <mergeCell ref="D175:D182"/>
    <mergeCell ref="D160:D173"/>
    <mergeCell ref="D145:D158"/>
    <mergeCell ref="D135:D143"/>
    <mergeCell ref="D120:D133"/>
    <mergeCell ref="D263:D271"/>
    <mergeCell ref="B6:B7"/>
    <mergeCell ref="C6:C7"/>
    <mergeCell ref="D6:D7"/>
    <mergeCell ref="D400:D401"/>
    <mergeCell ref="D390:D399"/>
    <mergeCell ref="D379:D388"/>
    <mergeCell ref="D370:D377"/>
    <mergeCell ref="D357:D368"/>
    <mergeCell ref="D343:D355"/>
    <mergeCell ref="D327:D341"/>
    <mergeCell ref="D322:D325"/>
    <mergeCell ref="D307:D320"/>
    <mergeCell ref="D298:D305"/>
    <mergeCell ref="D288:D296"/>
    <mergeCell ref="D273:D28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0"/>
  <sheetViews>
    <sheetView workbookViewId="0">
      <selection activeCell="G14" sqref="G14:G15"/>
    </sheetView>
  </sheetViews>
  <sheetFormatPr baseColWidth="10" defaultRowHeight="14.4" x14ac:dyDescent="0.3"/>
  <cols>
    <col min="2" max="2" width="38.109375" bestFit="1" customWidth="1"/>
    <col min="3" max="3" width="21.44140625" bestFit="1" customWidth="1"/>
    <col min="4" max="4" width="16.33203125" style="16" customWidth="1"/>
    <col min="5" max="5" width="20.5546875" style="16" customWidth="1"/>
  </cols>
  <sheetData>
    <row r="1" spans="1:5" ht="15.6" x14ac:dyDescent="0.3">
      <c r="A1" s="22" t="s">
        <v>68</v>
      </c>
    </row>
    <row r="2" spans="1:5" x14ac:dyDescent="0.3">
      <c r="A2" s="23" t="s">
        <v>73</v>
      </c>
    </row>
    <row r="3" spans="1:5" x14ac:dyDescent="0.3">
      <c r="A3" s="24" t="s">
        <v>70</v>
      </c>
    </row>
    <row r="5" spans="1:5" ht="15" thickBot="1" x14ac:dyDescent="0.35"/>
    <row r="6" spans="1:5" x14ac:dyDescent="0.3">
      <c r="B6" s="44" t="s">
        <v>76</v>
      </c>
      <c r="C6" s="44" t="s">
        <v>77</v>
      </c>
      <c r="D6" s="46" t="s">
        <v>78</v>
      </c>
      <c r="E6" s="46" t="s">
        <v>88</v>
      </c>
    </row>
    <row r="7" spans="1:5" ht="15" thickBot="1" x14ac:dyDescent="0.35">
      <c r="B7" s="45"/>
      <c r="C7" s="45"/>
      <c r="D7" s="47"/>
      <c r="E7" s="47"/>
    </row>
    <row r="8" spans="1:5" ht="15" thickBot="1" x14ac:dyDescent="0.35">
      <c r="B8" s="5" t="s">
        <v>20</v>
      </c>
      <c r="C8" s="6">
        <v>243</v>
      </c>
      <c r="D8" s="17">
        <f>(C10+C16+C21)/C8</f>
        <v>0.83950617283950613</v>
      </c>
      <c r="E8" s="17">
        <v>0.84</v>
      </c>
    </row>
    <row r="9" spans="1:5" x14ac:dyDescent="0.3">
      <c r="B9" s="7" t="s">
        <v>41</v>
      </c>
      <c r="C9" s="8">
        <v>204</v>
      </c>
      <c r="D9" s="27">
        <f>C10/C9</f>
        <v>0.8529411764705882</v>
      </c>
      <c r="E9" s="27">
        <v>0.85</v>
      </c>
    </row>
    <row r="10" spans="1:5" x14ac:dyDescent="0.3">
      <c r="B10" s="25" t="s">
        <v>66</v>
      </c>
      <c r="C10" s="10">
        <v>174</v>
      </c>
      <c r="D10" s="18"/>
      <c r="E10" s="18"/>
    </row>
    <row r="11" spans="1:5" x14ac:dyDescent="0.3">
      <c r="B11" s="25" t="s">
        <v>7</v>
      </c>
      <c r="C11" s="10">
        <v>7</v>
      </c>
      <c r="D11" s="18"/>
      <c r="E11" s="18"/>
    </row>
    <row r="12" spans="1:5" x14ac:dyDescent="0.3">
      <c r="B12" s="26" t="s">
        <v>5</v>
      </c>
      <c r="C12" s="12">
        <v>7</v>
      </c>
      <c r="D12" s="18"/>
      <c r="E12" s="18"/>
    </row>
    <row r="13" spans="1:5" x14ac:dyDescent="0.3">
      <c r="B13" s="25" t="s">
        <v>6</v>
      </c>
      <c r="C13" s="10">
        <v>23</v>
      </c>
      <c r="D13" s="18"/>
      <c r="E13" s="18"/>
    </row>
    <row r="14" spans="1:5" x14ac:dyDescent="0.3">
      <c r="B14" s="26" t="s">
        <v>5</v>
      </c>
      <c r="C14" s="12">
        <v>23</v>
      </c>
      <c r="D14" s="18"/>
      <c r="E14" s="18"/>
    </row>
    <row r="15" spans="1:5" x14ac:dyDescent="0.3">
      <c r="B15" s="7" t="s">
        <v>42</v>
      </c>
      <c r="C15" s="8">
        <v>22</v>
      </c>
      <c r="D15" s="27">
        <f>C16/C15</f>
        <v>0.77272727272727271</v>
      </c>
      <c r="E15" s="27">
        <v>0.77</v>
      </c>
    </row>
    <row r="16" spans="1:5" x14ac:dyDescent="0.3">
      <c r="B16" s="25" t="s">
        <v>66</v>
      </c>
      <c r="C16" s="10">
        <v>17</v>
      </c>
      <c r="D16" s="18"/>
      <c r="E16" s="18"/>
    </row>
    <row r="17" spans="2:5" x14ac:dyDescent="0.3">
      <c r="B17" s="25" t="s">
        <v>6</v>
      </c>
      <c r="C17" s="10">
        <v>5</v>
      </c>
      <c r="D17" s="18"/>
      <c r="E17" s="18"/>
    </row>
    <row r="18" spans="2:5" x14ac:dyDescent="0.3">
      <c r="B18" s="26" t="s">
        <v>5</v>
      </c>
      <c r="C18" s="12">
        <v>4</v>
      </c>
      <c r="D18" s="18"/>
      <c r="E18" s="18"/>
    </row>
    <row r="19" spans="2:5" x14ac:dyDescent="0.3">
      <c r="B19" s="26" t="s">
        <v>2</v>
      </c>
      <c r="C19" s="12">
        <v>1</v>
      </c>
      <c r="D19" s="18"/>
      <c r="E19" s="18"/>
    </row>
    <row r="20" spans="2:5" x14ac:dyDescent="0.3">
      <c r="B20" s="7" t="s">
        <v>52</v>
      </c>
      <c r="C20" s="8">
        <v>17</v>
      </c>
      <c r="D20" s="27">
        <f>C21/C20</f>
        <v>0.76470588235294112</v>
      </c>
      <c r="E20" s="27">
        <v>0.76</v>
      </c>
    </row>
    <row r="21" spans="2:5" x14ac:dyDescent="0.3">
      <c r="B21" s="25" t="s">
        <v>66</v>
      </c>
      <c r="C21" s="10">
        <v>13</v>
      </c>
      <c r="D21" s="18"/>
      <c r="E21" s="18"/>
    </row>
    <row r="22" spans="2:5" x14ac:dyDescent="0.3">
      <c r="B22" s="25" t="s">
        <v>6</v>
      </c>
      <c r="C22" s="10">
        <v>4</v>
      </c>
      <c r="D22" s="18"/>
      <c r="E22" s="18"/>
    </row>
    <row r="23" spans="2:5" ht="15" thickBot="1" x14ac:dyDescent="0.35">
      <c r="B23" s="26" t="s">
        <v>5</v>
      </c>
      <c r="C23" s="12">
        <v>4</v>
      </c>
      <c r="D23" s="18"/>
      <c r="E23" s="18"/>
    </row>
    <row r="24" spans="2:5" ht="15" thickBot="1" x14ac:dyDescent="0.35">
      <c r="B24" s="5" t="s">
        <v>14</v>
      </c>
      <c r="C24" s="6">
        <v>18</v>
      </c>
      <c r="D24" s="17">
        <v>0.39</v>
      </c>
      <c r="E24" s="17">
        <v>0.47</v>
      </c>
    </row>
    <row r="25" spans="2:5" x14ac:dyDescent="0.3">
      <c r="B25" s="7" t="s">
        <v>41</v>
      </c>
      <c r="C25" s="8">
        <v>18</v>
      </c>
      <c r="D25" s="27">
        <f>C26/C25</f>
        <v>0.3888888888888889</v>
      </c>
      <c r="E25" s="27">
        <f>C26/(C25-C28)</f>
        <v>0.46666666666666667</v>
      </c>
    </row>
    <row r="26" spans="2:5" x14ac:dyDescent="0.3">
      <c r="B26" s="25" t="s">
        <v>66</v>
      </c>
      <c r="C26" s="10">
        <v>7</v>
      </c>
      <c r="D26" s="18"/>
      <c r="E26" s="18"/>
    </row>
    <row r="27" spans="2:5" x14ac:dyDescent="0.3">
      <c r="B27" s="25" t="s">
        <v>6</v>
      </c>
      <c r="C27" s="10">
        <v>11</v>
      </c>
      <c r="D27" s="18"/>
      <c r="E27" s="18"/>
    </row>
    <row r="28" spans="2:5" x14ac:dyDescent="0.3">
      <c r="B28" s="26" t="s">
        <v>0</v>
      </c>
      <c r="C28" s="12">
        <v>3</v>
      </c>
      <c r="D28" s="18"/>
      <c r="E28" s="18"/>
    </row>
    <row r="29" spans="2:5" x14ac:dyDescent="0.3">
      <c r="B29" s="26" t="s">
        <v>5</v>
      </c>
      <c r="C29" s="12">
        <v>1</v>
      </c>
      <c r="D29" s="18"/>
      <c r="E29" s="18"/>
    </row>
    <row r="30" spans="2:5" ht="15" thickBot="1" x14ac:dyDescent="0.35">
      <c r="B30" s="26" t="s">
        <v>1</v>
      </c>
      <c r="C30" s="12">
        <v>7</v>
      </c>
      <c r="D30" s="18"/>
      <c r="E30" s="18"/>
    </row>
    <row r="31" spans="2:5" ht="15" thickBot="1" x14ac:dyDescent="0.35">
      <c r="B31" s="5" t="s">
        <v>11</v>
      </c>
      <c r="C31" s="6">
        <v>40</v>
      </c>
      <c r="D31" s="17">
        <v>0.9</v>
      </c>
      <c r="E31" s="17">
        <v>0.92</v>
      </c>
    </row>
    <row r="32" spans="2:5" x14ac:dyDescent="0.3">
      <c r="B32" s="7" t="s">
        <v>41</v>
      </c>
      <c r="C32" s="8">
        <v>40</v>
      </c>
      <c r="D32" s="27">
        <f>C33/C32</f>
        <v>0.9</v>
      </c>
      <c r="E32" s="27">
        <f>C33/(C32-C35)</f>
        <v>0.92307692307692313</v>
      </c>
    </row>
    <row r="33" spans="2:5" x14ac:dyDescent="0.3">
      <c r="B33" s="25" t="s">
        <v>66</v>
      </c>
      <c r="C33" s="10">
        <v>36</v>
      </c>
      <c r="D33" s="18"/>
      <c r="E33" s="18"/>
    </row>
    <row r="34" spans="2:5" x14ac:dyDescent="0.3">
      <c r="B34" s="25" t="s">
        <v>6</v>
      </c>
      <c r="C34" s="10">
        <v>4</v>
      </c>
      <c r="D34" s="18"/>
      <c r="E34" s="18"/>
    </row>
    <row r="35" spans="2:5" x14ac:dyDescent="0.3">
      <c r="B35" s="26" t="s">
        <v>0</v>
      </c>
      <c r="C35" s="12">
        <v>1</v>
      </c>
      <c r="D35" s="18"/>
      <c r="E35" s="18"/>
    </row>
    <row r="36" spans="2:5" x14ac:dyDescent="0.3">
      <c r="B36" s="26" t="s">
        <v>5</v>
      </c>
      <c r="C36" s="12">
        <v>1</v>
      </c>
      <c r="D36" s="18"/>
      <c r="E36" s="18"/>
    </row>
    <row r="37" spans="2:5" x14ac:dyDescent="0.3">
      <c r="B37" s="26" t="s">
        <v>1</v>
      </c>
      <c r="C37" s="12">
        <v>1</v>
      </c>
      <c r="D37" s="18"/>
      <c r="E37" s="18"/>
    </row>
    <row r="38" spans="2:5" ht="15" thickBot="1" x14ac:dyDescent="0.35">
      <c r="B38" s="26" t="s">
        <v>2</v>
      </c>
      <c r="C38" s="12">
        <v>1</v>
      </c>
      <c r="D38" s="18"/>
      <c r="E38" s="18"/>
    </row>
    <row r="39" spans="2:5" ht="15" thickBot="1" x14ac:dyDescent="0.35">
      <c r="B39" s="5" t="s">
        <v>9</v>
      </c>
      <c r="C39" s="6">
        <v>18</v>
      </c>
      <c r="D39" s="17">
        <v>0.61</v>
      </c>
      <c r="E39" s="17">
        <v>0.65</v>
      </c>
    </row>
    <row r="40" spans="2:5" x14ac:dyDescent="0.3">
      <c r="B40" s="7" t="s">
        <v>41</v>
      </c>
      <c r="C40" s="8">
        <v>18</v>
      </c>
      <c r="D40" s="27">
        <f>C41/C40</f>
        <v>0.61111111111111116</v>
      </c>
      <c r="E40" s="27">
        <f>C41/(C40-C45)</f>
        <v>0.6470588235294118</v>
      </c>
    </row>
    <row r="41" spans="2:5" x14ac:dyDescent="0.3">
      <c r="B41" s="25" t="s">
        <v>66</v>
      </c>
      <c r="C41" s="10">
        <v>11</v>
      </c>
      <c r="D41" s="18"/>
      <c r="E41" s="18"/>
    </row>
    <row r="42" spans="2:5" x14ac:dyDescent="0.3">
      <c r="B42" s="25" t="s">
        <v>7</v>
      </c>
      <c r="C42" s="10">
        <v>1</v>
      </c>
      <c r="D42" s="18"/>
      <c r="E42" s="18"/>
    </row>
    <row r="43" spans="2:5" x14ac:dyDescent="0.3">
      <c r="B43" s="26" t="s">
        <v>5</v>
      </c>
      <c r="C43" s="12">
        <v>1</v>
      </c>
      <c r="D43" s="18"/>
      <c r="E43" s="18"/>
    </row>
    <row r="44" spans="2:5" x14ac:dyDescent="0.3">
      <c r="B44" s="25" t="s">
        <v>6</v>
      </c>
      <c r="C44" s="10">
        <v>6</v>
      </c>
      <c r="D44" s="18"/>
      <c r="E44" s="18"/>
    </row>
    <row r="45" spans="2:5" x14ac:dyDescent="0.3">
      <c r="B45" s="26" t="s">
        <v>0</v>
      </c>
      <c r="C45" s="12">
        <v>1</v>
      </c>
      <c r="D45" s="18"/>
      <c r="E45" s="18"/>
    </row>
    <row r="46" spans="2:5" x14ac:dyDescent="0.3">
      <c r="B46" s="26" t="s">
        <v>5</v>
      </c>
      <c r="C46" s="12">
        <v>2</v>
      </c>
      <c r="D46" s="18"/>
      <c r="E46" s="18"/>
    </row>
    <row r="47" spans="2:5" ht="15" thickBot="1" x14ac:dyDescent="0.35">
      <c r="B47" s="26" t="s">
        <v>2</v>
      </c>
      <c r="C47" s="12">
        <v>3</v>
      </c>
      <c r="D47" s="18"/>
      <c r="E47" s="18"/>
    </row>
    <row r="48" spans="2:5" ht="15" thickBot="1" x14ac:dyDescent="0.35">
      <c r="B48" s="5" t="s">
        <v>10</v>
      </c>
      <c r="C48" s="6">
        <v>31</v>
      </c>
      <c r="D48" s="17">
        <v>0.23</v>
      </c>
      <c r="E48" s="17">
        <v>0.54</v>
      </c>
    </row>
    <row r="49" spans="2:5" x14ac:dyDescent="0.3">
      <c r="B49" s="7" t="s">
        <v>41</v>
      </c>
      <c r="C49" s="8">
        <v>31</v>
      </c>
      <c r="D49" s="27">
        <f>C50/C49</f>
        <v>0.22580645161290322</v>
      </c>
      <c r="E49" s="27">
        <f>C50/(C49-C54)</f>
        <v>0.53846153846153844</v>
      </c>
    </row>
    <row r="50" spans="2:5" x14ac:dyDescent="0.3">
      <c r="B50" s="25" t="s">
        <v>66</v>
      </c>
      <c r="C50" s="10">
        <v>7</v>
      </c>
      <c r="D50" s="18"/>
      <c r="E50" s="18"/>
    </row>
    <row r="51" spans="2:5" x14ac:dyDescent="0.3">
      <c r="B51" s="25" t="s">
        <v>7</v>
      </c>
      <c r="C51" s="10">
        <v>6</v>
      </c>
      <c r="D51" s="18"/>
      <c r="E51" s="18"/>
    </row>
    <row r="52" spans="2:5" x14ac:dyDescent="0.3">
      <c r="B52" s="26" t="s">
        <v>1</v>
      </c>
      <c r="C52" s="12">
        <v>6</v>
      </c>
      <c r="D52" s="18"/>
      <c r="E52" s="18"/>
    </row>
    <row r="53" spans="2:5" x14ac:dyDescent="0.3">
      <c r="B53" s="25" t="s">
        <v>6</v>
      </c>
      <c r="C53" s="10">
        <v>18</v>
      </c>
      <c r="D53" s="18"/>
      <c r="E53" s="18"/>
    </row>
    <row r="54" spans="2:5" ht="15" thickBot="1" x14ac:dyDescent="0.35">
      <c r="B54" s="26" t="s">
        <v>0</v>
      </c>
      <c r="C54" s="12">
        <v>18</v>
      </c>
      <c r="D54" s="18"/>
      <c r="E54" s="18"/>
    </row>
    <row r="55" spans="2:5" ht="15" thickBot="1" x14ac:dyDescent="0.35">
      <c r="B55" s="5" t="s">
        <v>8</v>
      </c>
      <c r="C55" s="6">
        <v>124</v>
      </c>
      <c r="D55" s="17">
        <f>(C57+C62+C67)/C55</f>
        <v>0.68548387096774188</v>
      </c>
      <c r="E55" s="17">
        <f>(C57+C62+C67)/(C55-C72)</f>
        <v>0.69105691056910568</v>
      </c>
    </row>
    <row r="56" spans="2:5" x14ac:dyDescent="0.3">
      <c r="B56" s="7" t="s">
        <v>41</v>
      </c>
      <c r="C56" s="8">
        <v>62</v>
      </c>
      <c r="D56" s="27">
        <f>C57/C56</f>
        <v>0.80645161290322576</v>
      </c>
      <c r="E56" s="27">
        <f>C57/(C56)</f>
        <v>0.80645161290322576</v>
      </c>
    </row>
    <row r="57" spans="2:5" x14ac:dyDescent="0.3">
      <c r="B57" s="25" t="s">
        <v>66</v>
      </c>
      <c r="C57" s="10">
        <v>50</v>
      </c>
      <c r="D57" s="18"/>
      <c r="E57" s="18"/>
    </row>
    <row r="58" spans="2:5" x14ac:dyDescent="0.3">
      <c r="B58" s="25" t="s">
        <v>6</v>
      </c>
      <c r="C58" s="10">
        <v>12</v>
      </c>
      <c r="D58" s="18"/>
      <c r="E58" s="18"/>
    </row>
    <row r="59" spans="2:5" x14ac:dyDescent="0.3">
      <c r="B59" s="26" t="s">
        <v>5</v>
      </c>
      <c r="C59" s="12">
        <v>2</v>
      </c>
      <c r="D59" s="18"/>
      <c r="E59" s="18"/>
    </row>
    <row r="60" spans="2:5" x14ac:dyDescent="0.3">
      <c r="B60" s="26" t="s">
        <v>1</v>
      </c>
      <c r="C60" s="12">
        <v>10</v>
      </c>
      <c r="D60" s="18"/>
      <c r="E60" s="18"/>
    </row>
    <row r="61" spans="2:5" x14ac:dyDescent="0.3">
      <c r="B61" s="7" t="s">
        <v>42</v>
      </c>
      <c r="C61" s="8">
        <v>31</v>
      </c>
      <c r="D61" s="27">
        <f>C62/C61</f>
        <v>0.74193548387096775</v>
      </c>
      <c r="E61" s="27">
        <v>0.74</v>
      </c>
    </row>
    <row r="62" spans="2:5" x14ac:dyDescent="0.3">
      <c r="B62" s="25" t="s">
        <v>66</v>
      </c>
      <c r="C62" s="10">
        <v>23</v>
      </c>
      <c r="D62" s="18"/>
      <c r="E62" s="18"/>
    </row>
    <row r="63" spans="2:5" x14ac:dyDescent="0.3">
      <c r="B63" s="25" t="s">
        <v>6</v>
      </c>
      <c r="C63" s="10">
        <v>8</v>
      </c>
      <c r="D63" s="18"/>
      <c r="E63" s="18"/>
    </row>
    <row r="64" spans="2:5" x14ac:dyDescent="0.3">
      <c r="B64" s="26" t="s">
        <v>5</v>
      </c>
      <c r="C64" s="12">
        <v>2</v>
      </c>
      <c r="D64" s="18"/>
      <c r="E64" s="18"/>
    </row>
    <row r="65" spans="2:5" x14ac:dyDescent="0.3">
      <c r="B65" s="26" t="s">
        <v>1</v>
      </c>
      <c r="C65" s="12">
        <v>6</v>
      </c>
      <c r="D65" s="18"/>
      <c r="E65" s="18"/>
    </row>
    <row r="66" spans="2:5" x14ac:dyDescent="0.3">
      <c r="B66" s="7" t="s">
        <v>52</v>
      </c>
      <c r="C66" s="8">
        <v>31</v>
      </c>
      <c r="D66" s="27">
        <f>C67/C66</f>
        <v>0.38709677419354838</v>
      </c>
      <c r="E66" s="27">
        <f>C67/(C66-C72)</f>
        <v>0.4</v>
      </c>
    </row>
    <row r="67" spans="2:5" x14ac:dyDescent="0.3">
      <c r="B67" s="25" t="s">
        <v>66</v>
      </c>
      <c r="C67" s="10">
        <v>12</v>
      </c>
      <c r="D67" s="18"/>
      <c r="E67" s="18"/>
    </row>
    <row r="68" spans="2:5" x14ac:dyDescent="0.3">
      <c r="B68" s="25" t="s">
        <v>7</v>
      </c>
      <c r="C68" s="10">
        <v>6</v>
      </c>
      <c r="D68" s="18"/>
      <c r="E68" s="18"/>
    </row>
    <row r="69" spans="2:5" x14ac:dyDescent="0.3">
      <c r="B69" s="26" t="s">
        <v>5</v>
      </c>
      <c r="C69" s="12">
        <v>5</v>
      </c>
      <c r="D69" s="18"/>
      <c r="E69" s="18"/>
    </row>
    <row r="70" spans="2:5" x14ac:dyDescent="0.3">
      <c r="B70" s="26" t="s">
        <v>2</v>
      </c>
      <c r="C70" s="12">
        <v>1</v>
      </c>
      <c r="D70" s="18"/>
      <c r="E70" s="18"/>
    </row>
    <row r="71" spans="2:5" x14ac:dyDescent="0.3">
      <c r="B71" s="25" t="s">
        <v>6</v>
      </c>
      <c r="C71" s="10">
        <v>13</v>
      </c>
      <c r="D71" s="18"/>
      <c r="E71" s="18"/>
    </row>
    <row r="72" spans="2:5" x14ac:dyDescent="0.3">
      <c r="B72" s="26" t="s">
        <v>0</v>
      </c>
      <c r="C72" s="12">
        <v>1</v>
      </c>
      <c r="D72" s="18"/>
      <c r="E72" s="18"/>
    </row>
    <row r="73" spans="2:5" x14ac:dyDescent="0.3">
      <c r="B73" s="26" t="s">
        <v>5</v>
      </c>
      <c r="C73" s="12">
        <v>7</v>
      </c>
      <c r="D73" s="18"/>
      <c r="E73" s="18"/>
    </row>
    <row r="74" spans="2:5" x14ac:dyDescent="0.3">
      <c r="B74" s="26" t="s">
        <v>1</v>
      </c>
      <c r="C74" s="12">
        <v>3</v>
      </c>
      <c r="D74" s="18"/>
      <c r="E74" s="18"/>
    </row>
    <row r="75" spans="2:5" ht="15" thickBot="1" x14ac:dyDescent="0.35">
      <c r="B75" s="26" t="s">
        <v>2</v>
      </c>
      <c r="C75" s="12">
        <v>2</v>
      </c>
      <c r="D75" s="18"/>
      <c r="E75" s="18"/>
    </row>
    <row r="76" spans="2:5" ht="15" thickBot="1" x14ac:dyDescent="0.35">
      <c r="B76" s="5" t="s">
        <v>15</v>
      </c>
      <c r="C76" s="6">
        <v>1174</v>
      </c>
      <c r="D76" s="17">
        <f>(C78+C83+C94+C101+C106)/C76</f>
        <v>0.71976149914821119</v>
      </c>
      <c r="E76" s="17">
        <f>(C78+C83+C94+C101+C106)/(C76-C85-C88-C89-C96-C97-C108-C109)</f>
        <v>0.8251953125</v>
      </c>
    </row>
    <row r="77" spans="2:5" x14ac:dyDescent="0.3">
      <c r="B77" s="7" t="s">
        <v>39</v>
      </c>
      <c r="C77" s="8">
        <v>29</v>
      </c>
      <c r="D77" s="27">
        <f>C78/C77</f>
        <v>0.89655172413793105</v>
      </c>
      <c r="E77" s="27">
        <v>0.9</v>
      </c>
    </row>
    <row r="78" spans="2:5" x14ac:dyDescent="0.3">
      <c r="B78" s="25" t="s">
        <v>66</v>
      </c>
      <c r="C78" s="10">
        <v>26</v>
      </c>
      <c r="D78" s="18"/>
      <c r="E78" s="18"/>
    </row>
    <row r="79" spans="2:5" x14ac:dyDescent="0.3">
      <c r="B79" s="25" t="s">
        <v>6</v>
      </c>
      <c r="C79" s="10">
        <v>3</v>
      </c>
      <c r="D79" s="18"/>
      <c r="E79" s="18"/>
    </row>
    <row r="80" spans="2:5" x14ac:dyDescent="0.3">
      <c r="B80" s="26" t="s">
        <v>5</v>
      </c>
      <c r="C80" s="12">
        <v>1</v>
      </c>
      <c r="D80" s="18"/>
      <c r="E80" s="18"/>
    </row>
    <row r="81" spans="2:5" x14ac:dyDescent="0.3">
      <c r="B81" s="26" t="s">
        <v>1</v>
      </c>
      <c r="C81" s="12">
        <v>2</v>
      </c>
      <c r="D81" s="18"/>
      <c r="E81" s="18"/>
    </row>
    <row r="82" spans="2:5" x14ac:dyDescent="0.3">
      <c r="B82" s="7" t="s">
        <v>41</v>
      </c>
      <c r="C82" s="8">
        <v>1009</v>
      </c>
      <c r="D82" s="27">
        <f>C83/C82</f>
        <v>0.72646184340931619</v>
      </c>
      <c r="E82" s="27">
        <f>C83/(C82-C85-C88-C89)</f>
        <v>0.83867276887871856</v>
      </c>
    </row>
    <row r="83" spans="2:5" x14ac:dyDescent="0.3">
      <c r="B83" s="25" t="s">
        <v>66</v>
      </c>
      <c r="C83" s="10">
        <v>733</v>
      </c>
      <c r="D83" s="18"/>
      <c r="E83" s="18"/>
    </row>
    <row r="84" spans="2:5" x14ac:dyDescent="0.3">
      <c r="B84" s="25" t="s">
        <v>7</v>
      </c>
      <c r="C84" s="10">
        <v>2</v>
      </c>
      <c r="D84" s="18"/>
      <c r="E84" s="18"/>
    </row>
    <row r="85" spans="2:5" x14ac:dyDescent="0.3">
      <c r="B85" s="26" t="s">
        <v>0</v>
      </c>
      <c r="C85" s="12">
        <v>1</v>
      </c>
      <c r="D85" s="18"/>
      <c r="E85" s="18"/>
    </row>
    <row r="86" spans="2:5" x14ac:dyDescent="0.3">
      <c r="B86" s="26" t="s">
        <v>2</v>
      </c>
      <c r="C86" s="12">
        <v>1</v>
      </c>
      <c r="D86" s="18"/>
      <c r="E86" s="18"/>
    </row>
    <row r="87" spans="2:5" x14ac:dyDescent="0.3">
      <c r="B87" s="25" t="s">
        <v>6</v>
      </c>
      <c r="C87" s="10">
        <v>274</v>
      </c>
      <c r="D87" s="18"/>
      <c r="E87" s="18"/>
    </row>
    <row r="88" spans="2:5" x14ac:dyDescent="0.3">
      <c r="B88" s="26" t="s">
        <v>3</v>
      </c>
      <c r="C88" s="12">
        <v>105</v>
      </c>
      <c r="D88" s="18"/>
      <c r="E88" s="18"/>
    </row>
    <row r="89" spans="2:5" x14ac:dyDescent="0.3">
      <c r="B89" s="26" t="s">
        <v>0</v>
      </c>
      <c r="C89" s="12">
        <v>29</v>
      </c>
      <c r="D89" s="18"/>
      <c r="E89" s="18"/>
    </row>
    <row r="90" spans="2:5" x14ac:dyDescent="0.3">
      <c r="B90" s="26" t="s">
        <v>5</v>
      </c>
      <c r="C90" s="12">
        <v>68</v>
      </c>
      <c r="D90" s="18"/>
      <c r="E90" s="18"/>
    </row>
    <row r="91" spans="2:5" x14ac:dyDescent="0.3">
      <c r="B91" s="26" t="s">
        <v>1</v>
      </c>
      <c r="C91" s="12">
        <v>37</v>
      </c>
      <c r="D91" s="18"/>
      <c r="E91" s="18"/>
    </row>
    <row r="92" spans="2:5" x14ac:dyDescent="0.3">
      <c r="B92" s="26" t="s">
        <v>2</v>
      </c>
      <c r="C92" s="12">
        <v>35</v>
      </c>
      <c r="D92" s="18"/>
      <c r="E92" s="18"/>
    </row>
    <row r="93" spans="2:5" x14ac:dyDescent="0.3">
      <c r="B93" s="7" t="s">
        <v>42</v>
      </c>
      <c r="C93" s="8">
        <v>53</v>
      </c>
      <c r="D93" s="27">
        <f>C94/C93</f>
        <v>0.49056603773584906</v>
      </c>
      <c r="E93" s="27">
        <f>C94/(C93-C96-C97)</f>
        <v>0.57777777777777772</v>
      </c>
    </row>
    <row r="94" spans="2:5" x14ac:dyDescent="0.3">
      <c r="B94" s="25" t="s">
        <v>66</v>
      </c>
      <c r="C94" s="10">
        <v>26</v>
      </c>
      <c r="D94" s="18"/>
      <c r="E94" s="18"/>
    </row>
    <row r="95" spans="2:5" x14ac:dyDescent="0.3">
      <c r="B95" s="25" t="s">
        <v>6</v>
      </c>
      <c r="C95" s="10">
        <v>27</v>
      </c>
      <c r="D95" s="18"/>
      <c r="E95" s="18"/>
    </row>
    <row r="96" spans="2:5" x14ac:dyDescent="0.3">
      <c r="B96" s="26" t="s">
        <v>3</v>
      </c>
      <c r="C96" s="12">
        <v>4</v>
      </c>
      <c r="D96" s="18"/>
      <c r="E96" s="18"/>
    </row>
    <row r="97" spans="2:5" x14ac:dyDescent="0.3">
      <c r="B97" s="26" t="s">
        <v>0</v>
      </c>
      <c r="C97" s="12">
        <v>4</v>
      </c>
      <c r="D97" s="18"/>
      <c r="E97" s="18"/>
    </row>
    <row r="98" spans="2:5" x14ac:dyDescent="0.3">
      <c r="B98" s="26" t="s">
        <v>5</v>
      </c>
      <c r="C98" s="12">
        <v>15</v>
      </c>
      <c r="D98" s="18"/>
      <c r="E98" s="18"/>
    </row>
    <row r="99" spans="2:5" x14ac:dyDescent="0.3">
      <c r="B99" s="26" t="s">
        <v>2</v>
      </c>
      <c r="C99" s="12">
        <v>4</v>
      </c>
      <c r="D99" s="18"/>
      <c r="E99" s="18"/>
    </row>
    <row r="100" spans="2:5" x14ac:dyDescent="0.3">
      <c r="B100" s="7" t="s">
        <v>43</v>
      </c>
      <c r="C100" s="8">
        <v>25</v>
      </c>
      <c r="D100" s="27">
        <f>C101/C100</f>
        <v>0.76</v>
      </c>
      <c r="E100" s="27">
        <v>0.76</v>
      </c>
    </row>
    <row r="101" spans="2:5" x14ac:dyDescent="0.3">
      <c r="B101" s="25" t="s">
        <v>66</v>
      </c>
      <c r="C101" s="10">
        <v>19</v>
      </c>
      <c r="D101" s="18"/>
      <c r="E101" s="18"/>
    </row>
    <row r="102" spans="2:5" x14ac:dyDescent="0.3">
      <c r="B102" s="25" t="s">
        <v>6</v>
      </c>
      <c r="C102" s="10">
        <v>6</v>
      </c>
      <c r="D102" s="18"/>
      <c r="E102" s="18"/>
    </row>
    <row r="103" spans="2:5" x14ac:dyDescent="0.3">
      <c r="B103" s="26" t="s">
        <v>5</v>
      </c>
      <c r="C103" s="12">
        <v>3</v>
      </c>
      <c r="D103" s="18"/>
      <c r="E103" s="18"/>
    </row>
    <row r="104" spans="2:5" x14ac:dyDescent="0.3">
      <c r="B104" s="26" t="s">
        <v>1</v>
      </c>
      <c r="C104" s="12">
        <v>3</v>
      </c>
      <c r="D104" s="18"/>
      <c r="E104" s="18"/>
    </row>
    <row r="105" spans="2:5" x14ac:dyDescent="0.3">
      <c r="B105" s="7" t="s">
        <v>52</v>
      </c>
      <c r="C105" s="8">
        <v>58</v>
      </c>
      <c r="D105" s="27">
        <f>C106/C105</f>
        <v>0.7068965517241379</v>
      </c>
      <c r="E105" s="27">
        <f>C106/(C105-C108-C109)</f>
        <v>0.80392156862745101</v>
      </c>
    </row>
    <row r="106" spans="2:5" x14ac:dyDescent="0.3">
      <c r="B106" s="25" t="s">
        <v>66</v>
      </c>
      <c r="C106" s="10">
        <v>41</v>
      </c>
      <c r="D106" s="18"/>
      <c r="E106" s="18"/>
    </row>
    <row r="107" spans="2:5" x14ac:dyDescent="0.3">
      <c r="B107" s="25" t="s">
        <v>6</v>
      </c>
      <c r="C107" s="10">
        <v>17</v>
      </c>
      <c r="D107" s="18"/>
      <c r="E107" s="18"/>
    </row>
    <row r="108" spans="2:5" x14ac:dyDescent="0.3">
      <c r="B108" s="26" t="s">
        <v>3</v>
      </c>
      <c r="C108" s="12">
        <v>1</v>
      </c>
      <c r="D108" s="18"/>
      <c r="E108" s="18"/>
    </row>
    <row r="109" spans="2:5" x14ac:dyDescent="0.3">
      <c r="B109" s="26" t="s">
        <v>0</v>
      </c>
      <c r="C109" s="12">
        <v>6</v>
      </c>
      <c r="D109" s="18"/>
      <c r="E109" s="18"/>
    </row>
    <row r="110" spans="2:5" x14ac:dyDescent="0.3">
      <c r="B110" s="26" t="s">
        <v>5</v>
      </c>
      <c r="C110" s="12">
        <v>5</v>
      </c>
      <c r="D110" s="18"/>
      <c r="E110" s="18"/>
    </row>
    <row r="111" spans="2:5" x14ac:dyDescent="0.3">
      <c r="B111" s="26" t="s">
        <v>1</v>
      </c>
      <c r="C111" s="12">
        <v>4</v>
      </c>
      <c r="D111" s="18"/>
      <c r="E111" s="18"/>
    </row>
    <row r="112" spans="2:5" ht="15" thickBot="1" x14ac:dyDescent="0.35">
      <c r="B112" s="26" t="s">
        <v>2</v>
      </c>
      <c r="C112" s="12">
        <v>1</v>
      </c>
      <c r="D112" s="18"/>
      <c r="E112" s="18"/>
    </row>
    <row r="113" spans="2:5" ht="15" thickBot="1" x14ac:dyDescent="0.35">
      <c r="B113" s="5" t="s">
        <v>34</v>
      </c>
      <c r="C113" s="6">
        <v>27</v>
      </c>
      <c r="D113" s="17">
        <v>0.78</v>
      </c>
      <c r="E113" s="17">
        <v>0.78</v>
      </c>
    </row>
    <row r="114" spans="2:5" x14ac:dyDescent="0.3">
      <c r="B114" s="7" t="s">
        <v>41</v>
      </c>
      <c r="C114" s="8">
        <v>27</v>
      </c>
      <c r="D114" s="27">
        <f>C115/C114</f>
        <v>0.77777777777777779</v>
      </c>
      <c r="E114" s="27">
        <v>0.78</v>
      </c>
    </row>
    <row r="115" spans="2:5" x14ac:dyDescent="0.3">
      <c r="B115" s="25" t="s">
        <v>66</v>
      </c>
      <c r="C115" s="10">
        <v>21</v>
      </c>
      <c r="D115" s="18"/>
      <c r="E115" s="18"/>
    </row>
    <row r="116" spans="2:5" x14ac:dyDescent="0.3">
      <c r="B116" s="25" t="s">
        <v>6</v>
      </c>
      <c r="C116" s="10">
        <v>6</v>
      </c>
      <c r="D116" s="18"/>
      <c r="E116" s="18"/>
    </row>
    <row r="117" spans="2:5" ht="15" thickBot="1" x14ac:dyDescent="0.35">
      <c r="B117" s="26" t="s">
        <v>5</v>
      </c>
      <c r="C117" s="12">
        <v>6</v>
      </c>
      <c r="D117" s="18"/>
      <c r="E117" s="18"/>
    </row>
    <row r="118" spans="2:5" ht="15" thickBot="1" x14ac:dyDescent="0.35">
      <c r="B118" s="5" t="s">
        <v>16</v>
      </c>
      <c r="C118" s="6">
        <v>111</v>
      </c>
      <c r="D118" s="17">
        <f>(C120+C124+C129)/C118</f>
        <v>0.85585585585585588</v>
      </c>
      <c r="E118" s="17">
        <f>(C120+C124+C129)/(C118-C126-C131-C133)</f>
        <v>0.88785046728971961</v>
      </c>
    </row>
    <row r="119" spans="2:5" x14ac:dyDescent="0.3">
      <c r="B119" s="7" t="s">
        <v>41</v>
      </c>
      <c r="C119" s="8">
        <v>31</v>
      </c>
      <c r="D119" s="27">
        <f>C120/C119</f>
        <v>0.93548387096774188</v>
      </c>
      <c r="E119" s="27">
        <v>0.94</v>
      </c>
    </row>
    <row r="120" spans="2:5" x14ac:dyDescent="0.3">
      <c r="B120" s="25" t="s">
        <v>66</v>
      </c>
      <c r="C120" s="10">
        <v>29</v>
      </c>
      <c r="D120" s="18"/>
      <c r="E120" s="18"/>
    </row>
    <row r="121" spans="2:5" x14ac:dyDescent="0.3">
      <c r="B121" s="25" t="s">
        <v>6</v>
      </c>
      <c r="C121" s="10">
        <v>2</v>
      </c>
      <c r="D121" s="18"/>
      <c r="E121" s="18"/>
    </row>
    <row r="122" spans="2:5" x14ac:dyDescent="0.3">
      <c r="B122" s="26" t="s">
        <v>5</v>
      </c>
      <c r="C122" s="12">
        <v>2</v>
      </c>
      <c r="D122" s="18"/>
      <c r="E122" s="18"/>
    </row>
    <row r="123" spans="2:5" x14ac:dyDescent="0.3">
      <c r="B123" s="7" t="s">
        <v>43</v>
      </c>
      <c r="C123" s="8">
        <v>49</v>
      </c>
      <c r="D123" s="27">
        <f>C124/C123</f>
        <v>0.83673469387755106</v>
      </c>
      <c r="E123" s="27">
        <f>C124/(C123-C126)</f>
        <v>0.85416666666666663</v>
      </c>
    </row>
    <row r="124" spans="2:5" x14ac:dyDescent="0.3">
      <c r="B124" s="25" t="s">
        <v>66</v>
      </c>
      <c r="C124" s="10">
        <v>41</v>
      </c>
      <c r="D124" s="18"/>
      <c r="E124" s="18"/>
    </row>
    <row r="125" spans="2:5" x14ac:dyDescent="0.3">
      <c r="B125" s="25" t="s">
        <v>6</v>
      </c>
      <c r="C125" s="10">
        <v>8</v>
      </c>
      <c r="D125" s="18"/>
      <c r="E125" s="18"/>
    </row>
    <row r="126" spans="2:5" x14ac:dyDescent="0.3">
      <c r="B126" s="26" t="s">
        <v>0</v>
      </c>
      <c r="C126" s="12">
        <v>1</v>
      </c>
      <c r="D126" s="18"/>
      <c r="E126" s="18"/>
    </row>
    <row r="127" spans="2:5" x14ac:dyDescent="0.3">
      <c r="B127" s="26" t="s">
        <v>5</v>
      </c>
      <c r="C127" s="12">
        <v>7</v>
      </c>
      <c r="D127" s="18"/>
      <c r="E127" s="18"/>
    </row>
    <row r="128" spans="2:5" x14ac:dyDescent="0.3">
      <c r="B128" s="7" t="s">
        <v>56</v>
      </c>
      <c r="C128" s="8">
        <v>31</v>
      </c>
      <c r="D128" s="27">
        <f>C129/C128</f>
        <v>0.80645161290322576</v>
      </c>
      <c r="E128" s="27">
        <f>C129/(C128-C131-C133)</f>
        <v>0.8928571428571429</v>
      </c>
    </row>
    <row r="129" spans="2:5" x14ac:dyDescent="0.3">
      <c r="B129" s="25" t="s">
        <v>66</v>
      </c>
      <c r="C129" s="10">
        <v>25</v>
      </c>
      <c r="D129" s="18"/>
      <c r="E129" s="18"/>
    </row>
    <row r="130" spans="2:5" x14ac:dyDescent="0.3">
      <c r="B130" s="25" t="s">
        <v>7</v>
      </c>
      <c r="C130" s="10">
        <v>1</v>
      </c>
      <c r="D130" s="18"/>
      <c r="E130" s="18"/>
    </row>
    <row r="131" spans="2:5" x14ac:dyDescent="0.3">
      <c r="B131" s="26" t="s">
        <v>0</v>
      </c>
      <c r="C131" s="12">
        <v>1</v>
      </c>
      <c r="D131" s="18"/>
      <c r="E131" s="18"/>
    </row>
    <row r="132" spans="2:5" x14ac:dyDescent="0.3">
      <c r="B132" s="25" t="s">
        <v>6</v>
      </c>
      <c r="C132" s="10">
        <v>5</v>
      </c>
      <c r="D132" s="18"/>
      <c r="E132" s="18"/>
    </row>
    <row r="133" spans="2:5" x14ac:dyDescent="0.3">
      <c r="B133" s="26" t="s">
        <v>0</v>
      </c>
      <c r="C133" s="12">
        <v>2</v>
      </c>
      <c r="D133" s="18"/>
      <c r="E133" s="18"/>
    </row>
    <row r="134" spans="2:5" x14ac:dyDescent="0.3">
      <c r="B134" s="26" t="s">
        <v>5</v>
      </c>
      <c r="C134" s="12">
        <v>2</v>
      </c>
      <c r="D134" s="18"/>
      <c r="E134" s="18"/>
    </row>
    <row r="135" spans="2:5" ht="15" thickBot="1" x14ac:dyDescent="0.35">
      <c r="B135" s="26" t="s">
        <v>1</v>
      </c>
      <c r="C135" s="12">
        <v>1</v>
      </c>
      <c r="D135" s="18"/>
      <c r="E135" s="18"/>
    </row>
    <row r="136" spans="2:5" ht="15" thickBot="1" x14ac:dyDescent="0.35">
      <c r="B136" s="5" t="s">
        <v>28</v>
      </c>
      <c r="C136" s="6">
        <v>756</v>
      </c>
      <c r="D136" s="17">
        <f>(C138+C142+C153+C159+C165+C172+C177+C184)/C136</f>
        <v>0.81613756613756616</v>
      </c>
      <c r="E136" s="17">
        <f>(C138+C142+C153+C159+C165+C172+C177+C184)/(C136-C147-C148-C155-C179-C180)</f>
        <v>0.83265856950067474</v>
      </c>
    </row>
    <row r="137" spans="2:5" x14ac:dyDescent="0.3">
      <c r="B137" s="7" t="s">
        <v>39</v>
      </c>
      <c r="C137" s="8">
        <v>31</v>
      </c>
      <c r="D137" s="27">
        <f>C138/C137</f>
        <v>0.93548387096774188</v>
      </c>
      <c r="E137" s="27">
        <v>0.94</v>
      </c>
    </row>
    <row r="138" spans="2:5" x14ac:dyDescent="0.3">
      <c r="B138" s="25" t="s">
        <v>66</v>
      </c>
      <c r="C138" s="10">
        <v>29</v>
      </c>
      <c r="D138" s="18"/>
      <c r="E138" s="18"/>
    </row>
    <row r="139" spans="2:5" x14ac:dyDescent="0.3">
      <c r="B139" s="25" t="s">
        <v>6</v>
      </c>
      <c r="C139" s="10">
        <v>2</v>
      </c>
      <c r="D139" s="18"/>
      <c r="E139" s="18"/>
    </row>
    <row r="140" spans="2:5" x14ac:dyDescent="0.3">
      <c r="B140" s="26" t="s">
        <v>1</v>
      </c>
      <c r="C140" s="12">
        <v>2</v>
      </c>
      <c r="D140" s="18"/>
      <c r="E140" s="18"/>
    </row>
    <row r="141" spans="2:5" x14ac:dyDescent="0.3">
      <c r="B141" s="7" t="s">
        <v>41</v>
      </c>
      <c r="C141" s="8">
        <v>336</v>
      </c>
      <c r="D141" s="27">
        <f>C142/C141</f>
        <v>0.7589285714285714</v>
      </c>
      <c r="E141" s="27">
        <f>C142/(C141-C147-C148)</f>
        <v>0.77981651376146788</v>
      </c>
    </row>
    <row r="142" spans="2:5" x14ac:dyDescent="0.3">
      <c r="B142" s="25" t="s">
        <v>66</v>
      </c>
      <c r="C142" s="10">
        <v>255</v>
      </c>
      <c r="D142" s="18"/>
      <c r="E142" s="18"/>
    </row>
    <row r="143" spans="2:5" x14ac:dyDescent="0.3">
      <c r="B143" s="25" t="s">
        <v>7</v>
      </c>
      <c r="C143" s="10">
        <v>16</v>
      </c>
      <c r="D143" s="18"/>
      <c r="E143" s="18"/>
    </row>
    <row r="144" spans="2:5" x14ac:dyDescent="0.3">
      <c r="B144" s="26" t="s">
        <v>5</v>
      </c>
      <c r="C144" s="12">
        <v>15</v>
      </c>
      <c r="D144" s="18"/>
      <c r="E144" s="18"/>
    </row>
    <row r="145" spans="2:5" x14ac:dyDescent="0.3">
      <c r="B145" s="26" t="s">
        <v>1</v>
      </c>
      <c r="C145" s="12">
        <v>1</v>
      </c>
      <c r="D145" s="18"/>
      <c r="E145" s="18"/>
    </row>
    <row r="146" spans="2:5" x14ac:dyDescent="0.3">
      <c r="B146" s="25" t="s">
        <v>6</v>
      </c>
      <c r="C146" s="10">
        <v>65</v>
      </c>
      <c r="D146" s="18"/>
      <c r="E146" s="18"/>
    </row>
    <row r="147" spans="2:5" x14ac:dyDescent="0.3">
      <c r="B147" s="26" t="s">
        <v>3</v>
      </c>
      <c r="C147" s="12">
        <v>7</v>
      </c>
      <c r="D147" s="18"/>
      <c r="E147" s="18"/>
    </row>
    <row r="148" spans="2:5" x14ac:dyDescent="0.3">
      <c r="B148" s="26" t="s">
        <v>0</v>
      </c>
      <c r="C148" s="12">
        <v>2</v>
      </c>
      <c r="D148" s="18"/>
      <c r="E148" s="18"/>
    </row>
    <row r="149" spans="2:5" x14ac:dyDescent="0.3">
      <c r="B149" s="26" t="s">
        <v>5</v>
      </c>
      <c r="C149" s="12">
        <v>28</v>
      </c>
      <c r="D149" s="18"/>
      <c r="E149" s="18"/>
    </row>
    <row r="150" spans="2:5" x14ac:dyDescent="0.3">
      <c r="B150" s="26" t="s">
        <v>1</v>
      </c>
      <c r="C150" s="12">
        <v>26</v>
      </c>
      <c r="D150" s="18"/>
      <c r="E150" s="18"/>
    </row>
    <row r="151" spans="2:5" x14ac:dyDescent="0.3">
      <c r="B151" s="26" t="s">
        <v>2</v>
      </c>
      <c r="C151" s="12">
        <v>2</v>
      </c>
      <c r="D151" s="18"/>
      <c r="E151" s="18"/>
    </row>
    <row r="152" spans="2:5" x14ac:dyDescent="0.3">
      <c r="B152" s="7" t="s">
        <v>40</v>
      </c>
      <c r="C152" s="8">
        <v>18</v>
      </c>
      <c r="D152" s="27">
        <f>C153/C152</f>
        <v>0.72222222222222221</v>
      </c>
      <c r="E152" s="27">
        <f>C153/(C152-C155)</f>
        <v>0.76470588235294112</v>
      </c>
    </row>
    <row r="153" spans="2:5" x14ac:dyDescent="0.3">
      <c r="B153" s="25" t="s">
        <v>66</v>
      </c>
      <c r="C153" s="10">
        <v>13</v>
      </c>
      <c r="D153" s="18"/>
      <c r="E153" s="18"/>
    </row>
    <row r="154" spans="2:5" x14ac:dyDescent="0.3">
      <c r="B154" s="25" t="s">
        <v>6</v>
      </c>
      <c r="C154" s="10">
        <v>5</v>
      </c>
      <c r="D154" s="18"/>
      <c r="E154" s="18"/>
    </row>
    <row r="155" spans="2:5" x14ac:dyDescent="0.3">
      <c r="B155" s="26" t="s">
        <v>3</v>
      </c>
      <c r="C155" s="12">
        <v>1</v>
      </c>
      <c r="D155" s="18"/>
      <c r="E155" s="18"/>
    </row>
    <row r="156" spans="2:5" x14ac:dyDescent="0.3">
      <c r="B156" s="26" t="s">
        <v>5</v>
      </c>
      <c r="C156" s="12">
        <v>2</v>
      </c>
      <c r="D156" s="18"/>
      <c r="E156" s="18"/>
    </row>
    <row r="157" spans="2:5" x14ac:dyDescent="0.3">
      <c r="B157" s="26" t="s">
        <v>1</v>
      </c>
      <c r="C157" s="12">
        <v>2</v>
      </c>
      <c r="D157" s="18"/>
      <c r="E157" s="18"/>
    </row>
    <row r="158" spans="2:5" x14ac:dyDescent="0.3">
      <c r="B158" s="7" t="s">
        <v>42</v>
      </c>
      <c r="C158" s="8">
        <v>124</v>
      </c>
      <c r="D158" s="27">
        <f>C159/C158</f>
        <v>0.89516129032258063</v>
      </c>
      <c r="E158" s="27">
        <v>0.9</v>
      </c>
    </row>
    <row r="159" spans="2:5" x14ac:dyDescent="0.3">
      <c r="B159" s="25" t="s">
        <v>66</v>
      </c>
      <c r="C159" s="10">
        <v>111</v>
      </c>
      <c r="D159" s="18"/>
      <c r="E159" s="18"/>
    </row>
    <row r="160" spans="2:5" x14ac:dyDescent="0.3">
      <c r="B160" s="25" t="s">
        <v>6</v>
      </c>
      <c r="C160" s="10">
        <v>13</v>
      </c>
      <c r="D160" s="18"/>
      <c r="E160" s="18"/>
    </row>
    <row r="161" spans="2:5" x14ac:dyDescent="0.3">
      <c r="B161" s="26" t="s">
        <v>5</v>
      </c>
      <c r="C161" s="12">
        <v>7</v>
      </c>
      <c r="D161" s="18"/>
      <c r="E161" s="18"/>
    </row>
    <row r="162" spans="2:5" x14ac:dyDescent="0.3">
      <c r="B162" s="26" t="s">
        <v>1</v>
      </c>
      <c r="C162" s="12">
        <v>4</v>
      </c>
      <c r="D162" s="18"/>
      <c r="E162" s="18"/>
    </row>
    <row r="163" spans="2:5" x14ac:dyDescent="0.3">
      <c r="B163" s="26" t="s">
        <v>2</v>
      </c>
      <c r="C163" s="12">
        <v>2</v>
      </c>
      <c r="D163" s="18"/>
      <c r="E163" s="18"/>
    </row>
    <row r="164" spans="2:5" x14ac:dyDescent="0.3">
      <c r="B164" s="7" t="s">
        <v>43</v>
      </c>
      <c r="C164" s="8">
        <v>31</v>
      </c>
      <c r="D164" s="27">
        <f>C165/C164</f>
        <v>0.87096774193548387</v>
      </c>
      <c r="E164" s="27">
        <v>0.87</v>
      </c>
    </row>
    <row r="165" spans="2:5" x14ac:dyDescent="0.3">
      <c r="B165" s="25" t="s">
        <v>66</v>
      </c>
      <c r="C165" s="10">
        <v>27</v>
      </c>
      <c r="D165" s="18"/>
      <c r="E165" s="18"/>
    </row>
    <row r="166" spans="2:5" x14ac:dyDescent="0.3">
      <c r="B166" s="25" t="s">
        <v>7</v>
      </c>
      <c r="C166" s="10">
        <v>1</v>
      </c>
      <c r="D166" s="18"/>
      <c r="E166" s="18"/>
    </row>
    <row r="167" spans="2:5" x14ac:dyDescent="0.3">
      <c r="B167" s="26" t="s">
        <v>5</v>
      </c>
      <c r="C167" s="12">
        <v>1</v>
      </c>
      <c r="D167" s="18"/>
      <c r="E167" s="18"/>
    </row>
    <row r="168" spans="2:5" x14ac:dyDescent="0.3">
      <c r="B168" s="25" t="s">
        <v>6</v>
      </c>
      <c r="C168" s="10">
        <v>3</v>
      </c>
      <c r="D168" s="18"/>
      <c r="E168" s="18"/>
    </row>
    <row r="169" spans="2:5" x14ac:dyDescent="0.3">
      <c r="B169" s="26" t="s">
        <v>5</v>
      </c>
      <c r="C169" s="12">
        <v>2</v>
      </c>
      <c r="D169" s="18"/>
      <c r="E169" s="18"/>
    </row>
    <row r="170" spans="2:5" x14ac:dyDescent="0.3">
      <c r="B170" s="26" t="s">
        <v>1</v>
      </c>
      <c r="C170" s="12">
        <v>1</v>
      </c>
      <c r="D170" s="18"/>
      <c r="E170" s="18"/>
    </row>
    <row r="171" spans="2:5" x14ac:dyDescent="0.3">
      <c r="B171" s="7" t="s">
        <v>44</v>
      </c>
      <c r="C171" s="8">
        <v>18</v>
      </c>
      <c r="D171" s="27">
        <f>C172/C171</f>
        <v>0.66666666666666663</v>
      </c>
      <c r="E171" s="27">
        <v>0.67</v>
      </c>
    </row>
    <row r="172" spans="2:5" x14ac:dyDescent="0.3">
      <c r="B172" s="25" t="s">
        <v>66</v>
      </c>
      <c r="C172" s="10">
        <v>12</v>
      </c>
      <c r="D172" s="18"/>
      <c r="E172" s="18"/>
    </row>
    <row r="173" spans="2:5" x14ac:dyDescent="0.3">
      <c r="B173" s="25" t="s">
        <v>7</v>
      </c>
      <c r="C173" s="10">
        <v>6</v>
      </c>
      <c r="D173" s="18"/>
      <c r="E173" s="18"/>
    </row>
    <row r="174" spans="2:5" x14ac:dyDescent="0.3">
      <c r="B174" s="26" t="s">
        <v>5</v>
      </c>
      <c r="C174" s="12">
        <v>5</v>
      </c>
      <c r="D174" s="18"/>
      <c r="E174" s="18"/>
    </row>
    <row r="175" spans="2:5" x14ac:dyDescent="0.3">
      <c r="B175" s="26" t="s">
        <v>2</v>
      </c>
      <c r="C175" s="12">
        <v>1</v>
      </c>
      <c r="D175" s="18"/>
      <c r="E175" s="18"/>
    </row>
    <row r="176" spans="2:5" x14ac:dyDescent="0.3">
      <c r="B176" s="7" t="s">
        <v>52</v>
      </c>
      <c r="C176" s="8">
        <v>181</v>
      </c>
      <c r="D176" s="27">
        <f>C177/C176</f>
        <v>0.86187845303867405</v>
      </c>
      <c r="E176" s="27">
        <f>C177/(C176-C179-C180)</f>
        <v>0.88636363636363635</v>
      </c>
    </row>
    <row r="177" spans="2:5" x14ac:dyDescent="0.3">
      <c r="B177" s="25" t="s">
        <v>66</v>
      </c>
      <c r="C177" s="10">
        <v>156</v>
      </c>
      <c r="D177" s="18"/>
      <c r="E177" s="18"/>
    </row>
    <row r="178" spans="2:5" x14ac:dyDescent="0.3">
      <c r="B178" s="25" t="s">
        <v>6</v>
      </c>
      <c r="C178" s="10">
        <v>25</v>
      </c>
      <c r="D178" s="18"/>
      <c r="E178" s="18"/>
    </row>
    <row r="179" spans="2:5" x14ac:dyDescent="0.3">
      <c r="B179" s="26" t="s">
        <v>3</v>
      </c>
      <c r="C179" s="12">
        <v>3</v>
      </c>
      <c r="D179" s="18"/>
      <c r="E179" s="18"/>
    </row>
    <row r="180" spans="2:5" x14ac:dyDescent="0.3">
      <c r="B180" s="26" t="s">
        <v>0</v>
      </c>
      <c r="C180" s="12">
        <v>2</v>
      </c>
      <c r="D180" s="18"/>
      <c r="E180" s="18"/>
    </row>
    <row r="181" spans="2:5" x14ac:dyDescent="0.3">
      <c r="B181" s="26" t="s">
        <v>5</v>
      </c>
      <c r="C181" s="12">
        <v>8</v>
      </c>
      <c r="D181" s="18"/>
      <c r="E181" s="18"/>
    </row>
    <row r="182" spans="2:5" x14ac:dyDescent="0.3">
      <c r="B182" s="26" t="s">
        <v>1</v>
      </c>
      <c r="C182" s="12">
        <v>12</v>
      </c>
      <c r="D182" s="18"/>
      <c r="E182" s="18"/>
    </row>
    <row r="183" spans="2:5" x14ac:dyDescent="0.3">
      <c r="B183" s="7" t="s">
        <v>36</v>
      </c>
      <c r="C183" s="8">
        <v>17</v>
      </c>
      <c r="D183" s="27">
        <f>C184/C183</f>
        <v>0.82352941176470584</v>
      </c>
      <c r="E183" s="27">
        <v>0.82</v>
      </c>
    </row>
    <row r="184" spans="2:5" x14ac:dyDescent="0.3">
      <c r="B184" s="25" t="s">
        <v>66</v>
      </c>
      <c r="C184" s="10">
        <v>14</v>
      </c>
      <c r="D184" s="18"/>
      <c r="E184" s="18"/>
    </row>
    <row r="185" spans="2:5" x14ac:dyDescent="0.3">
      <c r="B185" s="25" t="s">
        <v>6</v>
      </c>
      <c r="C185" s="10">
        <v>3</v>
      </c>
      <c r="D185" s="18"/>
      <c r="E185" s="18"/>
    </row>
    <row r="186" spans="2:5" ht="15" thickBot="1" x14ac:dyDescent="0.35">
      <c r="B186" s="26" t="s">
        <v>5</v>
      </c>
      <c r="C186" s="12">
        <v>3</v>
      </c>
      <c r="D186" s="18"/>
      <c r="E186" s="18"/>
    </row>
    <row r="187" spans="2:5" ht="15" thickBot="1" x14ac:dyDescent="0.35">
      <c r="B187" s="5" t="s">
        <v>17</v>
      </c>
      <c r="C187" s="6">
        <v>4</v>
      </c>
      <c r="D187" s="17">
        <v>1</v>
      </c>
      <c r="E187" s="17">
        <v>1</v>
      </c>
    </row>
    <row r="188" spans="2:5" x14ac:dyDescent="0.3">
      <c r="B188" s="7" t="s">
        <v>41</v>
      </c>
      <c r="C188" s="8">
        <v>4</v>
      </c>
      <c r="D188" s="27">
        <f>C189/C188</f>
        <v>1</v>
      </c>
      <c r="E188" s="27"/>
    </row>
    <row r="189" spans="2:5" ht="15" thickBot="1" x14ac:dyDescent="0.35">
      <c r="B189" s="25" t="s">
        <v>66</v>
      </c>
      <c r="C189" s="10">
        <v>4</v>
      </c>
      <c r="D189" s="18"/>
      <c r="E189" s="18"/>
    </row>
    <row r="190" spans="2:5" ht="15" thickBot="1" x14ac:dyDescent="0.35">
      <c r="B190" s="5" t="s">
        <v>18</v>
      </c>
      <c r="C190" s="6">
        <v>62</v>
      </c>
      <c r="D190" s="17">
        <v>0.87</v>
      </c>
      <c r="E190" s="17">
        <v>0.95</v>
      </c>
    </row>
    <row r="191" spans="2:5" x14ac:dyDescent="0.3">
      <c r="B191" s="7" t="s">
        <v>41</v>
      </c>
      <c r="C191" s="8">
        <v>62</v>
      </c>
      <c r="D191" s="27">
        <f>C192/C191</f>
        <v>0.87096774193548387</v>
      </c>
      <c r="E191" s="27">
        <f>C192/(C191-C194)</f>
        <v>0.94736842105263153</v>
      </c>
    </row>
    <row r="192" spans="2:5" x14ac:dyDescent="0.3">
      <c r="B192" s="25" t="s">
        <v>66</v>
      </c>
      <c r="C192" s="10">
        <v>54</v>
      </c>
      <c r="D192" s="18"/>
      <c r="E192" s="18"/>
    </row>
    <row r="193" spans="2:5" x14ac:dyDescent="0.3">
      <c r="B193" s="25" t="s">
        <v>6</v>
      </c>
      <c r="C193" s="10">
        <v>8</v>
      </c>
      <c r="D193" s="18"/>
      <c r="E193" s="18"/>
    </row>
    <row r="194" spans="2:5" x14ac:dyDescent="0.3">
      <c r="B194" s="26" t="s">
        <v>0</v>
      </c>
      <c r="C194" s="12">
        <v>5</v>
      </c>
      <c r="D194" s="18"/>
      <c r="E194" s="18"/>
    </row>
    <row r="195" spans="2:5" ht="15" thickBot="1" x14ac:dyDescent="0.35">
      <c r="B195" s="26" t="s">
        <v>1</v>
      </c>
      <c r="C195" s="12">
        <v>3</v>
      </c>
      <c r="D195" s="18"/>
      <c r="E195" s="18"/>
    </row>
    <row r="196" spans="2:5" ht="15" thickBot="1" x14ac:dyDescent="0.35">
      <c r="B196" s="5" t="s">
        <v>21</v>
      </c>
      <c r="C196" s="6">
        <v>31</v>
      </c>
      <c r="D196" s="17">
        <v>0.48</v>
      </c>
      <c r="E196" s="17">
        <v>0.48</v>
      </c>
    </row>
    <row r="197" spans="2:5" x14ac:dyDescent="0.3">
      <c r="B197" s="7" t="s">
        <v>41</v>
      </c>
      <c r="C197" s="8">
        <v>31</v>
      </c>
      <c r="D197" s="27">
        <f>C198/C197</f>
        <v>0.4838709677419355</v>
      </c>
      <c r="E197" s="27">
        <v>0.48</v>
      </c>
    </row>
    <row r="198" spans="2:5" x14ac:dyDescent="0.3">
      <c r="B198" s="25" t="s">
        <v>66</v>
      </c>
      <c r="C198" s="10">
        <v>15</v>
      </c>
      <c r="D198" s="18"/>
      <c r="E198" s="18"/>
    </row>
    <row r="199" spans="2:5" x14ac:dyDescent="0.3">
      <c r="B199" s="25" t="s">
        <v>6</v>
      </c>
      <c r="C199" s="10">
        <v>16</v>
      </c>
      <c r="D199" s="18"/>
      <c r="E199" s="18"/>
    </row>
    <row r="200" spans="2:5" ht="15" thickBot="1" x14ac:dyDescent="0.35">
      <c r="B200" s="26" t="s">
        <v>5</v>
      </c>
      <c r="C200" s="12">
        <v>16</v>
      </c>
      <c r="D200" s="18"/>
      <c r="E200" s="18"/>
    </row>
    <row r="201" spans="2:5" ht="15" thickBot="1" x14ac:dyDescent="0.35">
      <c r="B201" s="5" t="s">
        <v>22</v>
      </c>
      <c r="C201" s="6">
        <v>4</v>
      </c>
      <c r="D201" s="17">
        <v>0.5</v>
      </c>
      <c r="E201" s="17">
        <v>1</v>
      </c>
    </row>
    <row r="202" spans="2:5" x14ac:dyDescent="0.3">
      <c r="B202" s="7" t="s">
        <v>52</v>
      </c>
      <c r="C202" s="8">
        <v>4</v>
      </c>
      <c r="D202" s="27">
        <f>C203/C202</f>
        <v>0.5</v>
      </c>
      <c r="E202" s="27">
        <f>C203/(C202-C205)</f>
        <v>1</v>
      </c>
    </row>
    <row r="203" spans="2:5" x14ac:dyDescent="0.3">
      <c r="B203" s="25" t="s">
        <v>66</v>
      </c>
      <c r="C203" s="10">
        <v>2</v>
      </c>
      <c r="D203" s="18"/>
      <c r="E203" s="18"/>
    </row>
    <row r="204" spans="2:5" x14ac:dyDescent="0.3">
      <c r="B204" s="25" t="s">
        <v>6</v>
      </c>
      <c r="C204" s="10">
        <v>2</v>
      </c>
      <c r="D204" s="18"/>
      <c r="E204" s="18"/>
    </row>
    <row r="205" spans="2:5" ht="15" thickBot="1" x14ac:dyDescent="0.35">
      <c r="B205" s="26" t="s">
        <v>0</v>
      </c>
      <c r="C205" s="12">
        <v>2</v>
      </c>
      <c r="D205" s="18"/>
      <c r="E205" s="18"/>
    </row>
    <row r="206" spans="2:5" ht="15" thickBot="1" x14ac:dyDescent="0.35">
      <c r="B206" s="5" t="s">
        <v>23</v>
      </c>
      <c r="C206" s="6">
        <v>75</v>
      </c>
      <c r="D206" s="17">
        <f>(C208+C212)/C206</f>
        <v>0.72</v>
      </c>
      <c r="E206" s="17">
        <f>(C208+C212)/C206</f>
        <v>0.72</v>
      </c>
    </row>
    <row r="207" spans="2:5" x14ac:dyDescent="0.3">
      <c r="B207" s="7" t="s">
        <v>41</v>
      </c>
      <c r="C207" s="8">
        <v>62</v>
      </c>
      <c r="D207" s="27">
        <f>C208/C207</f>
        <v>0.79032258064516125</v>
      </c>
      <c r="E207" s="27">
        <v>0.79</v>
      </c>
    </row>
    <row r="208" spans="2:5" x14ac:dyDescent="0.3">
      <c r="B208" s="25" t="s">
        <v>66</v>
      </c>
      <c r="C208" s="10">
        <v>49</v>
      </c>
      <c r="D208" s="18"/>
      <c r="E208" s="18"/>
    </row>
    <row r="209" spans="2:5" x14ac:dyDescent="0.3">
      <c r="B209" s="25" t="s">
        <v>6</v>
      </c>
      <c r="C209" s="10">
        <v>13</v>
      </c>
      <c r="D209" s="18"/>
      <c r="E209" s="18"/>
    </row>
    <row r="210" spans="2:5" x14ac:dyDescent="0.3">
      <c r="B210" s="26" t="s">
        <v>5</v>
      </c>
      <c r="C210" s="12">
        <v>13</v>
      </c>
      <c r="D210" s="18"/>
      <c r="E210" s="18"/>
    </row>
    <row r="211" spans="2:5" x14ac:dyDescent="0.3">
      <c r="B211" s="7" t="s">
        <v>43</v>
      </c>
      <c r="C211" s="8">
        <v>13</v>
      </c>
      <c r="D211" s="27">
        <f>C212/C211</f>
        <v>0.38461538461538464</v>
      </c>
      <c r="E211" s="27">
        <v>0.38</v>
      </c>
    </row>
    <row r="212" spans="2:5" x14ac:dyDescent="0.3">
      <c r="B212" s="25" t="s">
        <v>66</v>
      </c>
      <c r="C212" s="10">
        <v>5</v>
      </c>
      <c r="D212" s="18"/>
      <c r="E212" s="18"/>
    </row>
    <row r="213" spans="2:5" x14ac:dyDescent="0.3">
      <c r="B213" s="25" t="s">
        <v>7</v>
      </c>
      <c r="C213" s="10">
        <v>4</v>
      </c>
      <c r="D213" s="18"/>
      <c r="E213" s="18"/>
    </row>
    <row r="214" spans="2:5" x14ac:dyDescent="0.3">
      <c r="B214" s="26" t="s">
        <v>5</v>
      </c>
      <c r="C214" s="12">
        <v>4</v>
      </c>
      <c r="D214" s="18"/>
      <c r="E214" s="18"/>
    </row>
    <row r="215" spans="2:5" x14ac:dyDescent="0.3">
      <c r="B215" s="25" t="s">
        <v>6</v>
      </c>
      <c r="C215" s="10">
        <v>4</v>
      </c>
      <c r="D215" s="18"/>
      <c r="E215" s="18"/>
    </row>
    <row r="216" spans="2:5" ht="15" thickBot="1" x14ac:dyDescent="0.35">
      <c r="B216" s="26" t="s">
        <v>5</v>
      </c>
      <c r="C216" s="12">
        <v>4</v>
      </c>
      <c r="D216" s="18"/>
      <c r="E216" s="18"/>
    </row>
    <row r="217" spans="2:5" ht="15" thickBot="1" x14ac:dyDescent="0.35">
      <c r="B217" s="5" t="s">
        <v>26</v>
      </c>
      <c r="C217" s="6">
        <v>76</v>
      </c>
      <c r="D217" s="17">
        <f>(C219+C227)/C217</f>
        <v>0.78947368421052633</v>
      </c>
      <c r="E217" s="17">
        <f>(C219+C227)/(C217-C223)</f>
        <v>0.81081081081081086</v>
      </c>
    </row>
    <row r="218" spans="2:5" x14ac:dyDescent="0.3">
      <c r="B218" s="7" t="s">
        <v>41</v>
      </c>
      <c r="C218" s="8">
        <v>58</v>
      </c>
      <c r="D218" s="27">
        <f>C219/C218</f>
        <v>0.82758620689655171</v>
      </c>
      <c r="E218" s="27">
        <f>C219/(C218-C223)</f>
        <v>0.8571428571428571</v>
      </c>
    </row>
    <row r="219" spans="2:5" x14ac:dyDescent="0.3">
      <c r="B219" s="25" t="s">
        <v>66</v>
      </c>
      <c r="C219" s="10">
        <v>48</v>
      </c>
      <c r="D219" s="18"/>
      <c r="E219" s="18"/>
    </row>
    <row r="220" spans="2:5" x14ac:dyDescent="0.3">
      <c r="B220" s="25" t="s">
        <v>7</v>
      </c>
      <c r="C220" s="10">
        <v>1</v>
      </c>
      <c r="D220" s="18"/>
      <c r="E220" s="18"/>
    </row>
    <row r="221" spans="2:5" x14ac:dyDescent="0.3">
      <c r="B221" s="26" t="s">
        <v>5</v>
      </c>
      <c r="C221" s="12">
        <v>1</v>
      </c>
      <c r="D221" s="18"/>
      <c r="E221" s="18"/>
    </row>
    <row r="222" spans="2:5" x14ac:dyDescent="0.3">
      <c r="B222" s="25" t="s">
        <v>6</v>
      </c>
      <c r="C222" s="10">
        <v>9</v>
      </c>
      <c r="D222" s="18"/>
      <c r="E222" s="18"/>
    </row>
    <row r="223" spans="2:5" x14ac:dyDescent="0.3">
      <c r="B223" s="26" t="s">
        <v>0</v>
      </c>
      <c r="C223" s="12">
        <v>2</v>
      </c>
      <c r="D223" s="18"/>
      <c r="E223" s="18"/>
    </row>
    <row r="224" spans="2:5" x14ac:dyDescent="0.3">
      <c r="B224" s="26" t="s">
        <v>5</v>
      </c>
      <c r="C224" s="12">
        <v>2</v>
      </c>
      <c r="D224" s="18"/>
      <c r="E224" s="18"/>
    </row>
    <row r="225" spans="2:5" x14ac:dyDescent="0.3">
      <c r="B225" s="26" t="s">
        <v>1</v>
      </c>
      <c r="C225" s="12">
        <v>5</v>
      </c>
      <c r="D225" s="18"/>
      <c r="E225" s="18"/>
    </row>
    <row r="226" spans="2:5" x14ac:dyDescent="0.3">
      <c r="B226" s="7" t="s">
        <v>52</v>
      </c>
      <c r="C226" s="8">
        <v>18</v>
      </c>
      <c r="D226" s="27">
        <f>C227/C226</f>
        <v>0.66666666666666663</v>
      </c>
      <c r="E226" s="27">
        <v>0.67</v>
      </c>
    </row>
    <row r="227" spans="2:5" x14ac:dyDescent="0.3">
      <c r="B227" s="25" t="s">
        <v>66</v>
      </c>
      <c r="C227" s="10">
        <v>12</v>
      </c>
      <c r="D227" s="18"/>
      <c r="E227" s="18"/>
    </row>
    <row r="228" spans="2:5" x14ac:dyDescent="0.3">
      <c r="B228" s="25" t="s">
        <v>7</v>
      </c>
      <c r="C228" s="10">
        <v>2</v>
      </c>
      <c r="D228" s="18"/>
      <c r="E228" s="18"/>
    </row>
    <row r="229" spans="2:5" x14ac:dyDescent="0.3">
      <c r="B229" s="26" t="s">
        <v>5</v>
      </c>
      <c r="C229" s="12">
        <v>2</v>
      </c>
      <c r="D229" s="18"/>
      <c r="E229" s="18"/>
    </row>
    <row r="230" spans="2:5" x14ac:dyDescent="0.3">
      <c r="B230" s="25" t="s">
        <v>6</v>
      </c>
      <c r="C230" s="10">
        <v>4</v>
      </c>
      <c r="D230" s="18"/>
      <c r="E230" s="18"/>
    </row>
    <row r="231" spans="2:5" ht="15" thickBot="1" x14ac:dyDescent="0.35">
      <c r="B231" s="26" t="s">
        <v>5</v>
      </c>
      <c r="C231" s="12">
        <v>4</v>
      </c>
      <c r="D231" s="18"/>
      <c r="E231" s="18"/>
    </row>
    <row r="232" spans="2:5" ht="15" thickBot="1" x14ac:dyDescent="0.35">
      <c r="B232" s="5" t="s">
        <v>24</v>
      </c>
      <c r="C232" s="6">
        <v>31</v>
      </c>
      <c r="D232" s="17">
        <v>0.81</v>
      </c>
      <c r="E232" s="17">
        <v>0.81</v>
      </c>
    </row>
    <row r="233" spans="2:5" x14ac:dyDescent="0.3">
      <c r="B233" s="7" t="s">
        <v>41</v>
      </c>
      <c r="C233" s="8">
        <v>31</v>
      </c>
      <c r="D233" s="27">
        <f>C234/C233</f>
        <v>0.80645161290322576</v>
      </c>
      <c r="E233" s="27">
        <v>0.81</v>
      </c>
    </row>
    <row r="234" spans="2:5" x14ac:dyDescent="0.3">
      <c r="B234" s="25" t="s">
        <v>66</v>
      </c>
      <c r="C234" s="10">
        <v>25</v>
      </c>
      <c r="D234" s="18"/>
      <c r="E234" s="18"/>
    </row>
    <row r="235" spans="2:5" x14ac:dyDescent="0.3">
      <c r="B235" s="25" t="s">
        <v>6</v>
      </c>
      <c r="C235" s="10">
        <v>6</v>
      </c>
      <c r="D235" s="18"/>
      <c r="E235" s="18"/>
    </row>
    <row r="236" spans="2:5" ht="15" thickBot="1" x14ac:dyDescent="0.35">
      <c r="B236" s="26" t="s">
        <v>5</v>
      </c>
      <c r="C236" s="12">
        <v>6</v>
      </c>
      <c r="D236" s="18"/>
      <c r="E236" s="18"/>
    </row>
    <row r="237" spans="2:5" ht="15" thickBot="1" x14ac:dyDescent="0.35">
      <c r="B237" s="5" t="s">
        <v>13</v>
      </c>
      <c r="C237" s="6">
        <v>62</v>
      </c>
      <c r="D237" s="17">
        <v>0.68</v>
      </c>
      <c r="E237" s="17">
        <v>0.95</v>
      </c>
    </row>
    <row r="238" spans="2:5" x14ac:dyDescent="0.3">
      <c r="B238" s="7" t="s">
        <v>41</v>
      </c>
      <c r="C238" s="8">
        <v>62</v>
      </c>
      <c r="D238" s="27">
        <f>C239/C238</f>
        <v>0.67741935483870963</v>
      </c>
      <c r="E238" s="27">
        <f>C239/(C238-C241-C242)</f>
        <v>0.95454545454545459</v>
      </c>
    </row>
    <row r="239" spans="2:5" x14ac:dyDescent="0.3">
      <c r="B239" s="25" t="s">
        <v>66</v>
      </c>
      <c r="C239" s="10">
        <v>42</v>
      </c>
      <c r="D239" s="18"/>
      <c r="E239" s="18"/>
    </row>
    <row r="240" spans="2:5" x14ac:dyDescent="0.3">
      <c r="B240" s="25" t="s">
        <v>6</v>
      </c>
      <c r="C240" s="10">
        <v>20</v>
      </c>
      <c r="D240" s="18"/>
      <c r="E240" s="18"/>
    </row>
    <row r="241" spans="2:5" x14ac:dyDescent="0.3">
      <c r="B241" s="26" t="s">
        <v>3</v>
      </c>
      <c r="C241" s="12">
        <v>16</v>
      </c>
      <c r="D241" s="18"/>
      <c r="E241" s="18"/>
    </row>
    <row r="242" spans="2:5" x14ac:dyDescent="0.3">
      <c r="B242" s="26" t="s">
        <v>0</v>
      </c>
      <c r="C242" s="12">
        <v>2</v>
      </c>
      <c r="D242" s="18"/>
      <c r="E242" s="18"/>
    </row>
    <row r="243" spans="2:5" ht="15" thickBot="1" x14ac:dyDescent="0.35">
      <c r="B243" s="26" t="s">
        <v>2</v>
      </c>
      <c r="C243" s="12">
        <v>2</v>
      </c>
      <c r="D243" s="18"/>
      <c r="E243" s="18"/>
    </row>
    <row r="244" spans="2:5" ht="15" thickBot="1" x14ac:dyDescent="0.35">
      <c r="B244" s="5" t="s">
        <v>25</v>
      </c>
      <c r="C244" s="6">
        <v>93</v>
      </c>
      <c r="D244" s="17">
        <f>(C246+C250+C256)/C244</f>
        <v>0.87096774193548387</v>
      </c>
      <c r="E244" s="17">
        <v>0.87</v>
      </c>
    </row>
    <row r="245" spans="2:5" x14ac:dyDescent="0.3">
      <c r="B245" s="7" t="s">
        <v>41</v>
      </c>
      <c r="C245" s="8">
        <v>62</v>
      </c>
      <c r="D245" s="27">
        <f>C246/C245</f>
        <v>0.91935483870967738</v>
      </c>
      <c r="E245" s="27">
        <v>0.92</v>
      </c>
    </row>
    <row r="246" spans="2:5" x14ac:dyDescent="0.3">
      <c r="B246" s="25" t="s">
        <v>66</v>
      </c>
      <c r="C246" s="10">
        <v>57</v>
      </c>
      <c r="D246" s="18"/>
      <c r="E246" s="18"/>
    </row>
    <row r="247" spans="2:5" x14ac:dyDescent="0.3">
      <c r="B247" s="25" t="s">
        <v>6</v>
      </c>
      <c r="C247" s="10">
        <v>5</v>
      </c>
      <c r="D247" s="18"/>
      <c r="E247" s="18"/>
    </row>
    <row r="248" spans="2:5" x14ac:dyDescent="0.3">
      <c r="B248" s="26" t="s">
        <v>5</v>
      </c>
      <c r="C248" s="12">
        <v>5</v>
      </c>
      <c r="D248" s="18"/>
      <c r="E248" s="18"/>
    </row>
    <row r="249" spans="2:5" x14ac:dyDescent="0.3">
      <c r="B249" s="7" t="s">
        <v>42</v>
      </c>
      <c r="C249" s="8">
        <v>13</v>
      </c>
      <c r="D249" s="27">
        <f>C250/C249</f>
        <v>0.46153846153846156</v>
      </c>
      <c r="E249" s="27">
        <v>0.46</v>
      </c>
    </row>
    <row r="250" spans="2:5" x14ac:dyDescent="0.3">
      <c r="B250" s="25" t="s">
        <v>66</v>
      </c>
      <c r="C250" s="10">
        <v>6</v>
      </c>
      <c r="D250" s="18"/>
      <c r="E250" s="18"/>
    </row>
    <row r="251" spans="2:5" x14ac:dyDescent="0.3">
      <c r="B251" s="25" t="s">
        <v>7</v>
      </c>
      <c r="C251" s="10">
        <v>1</v>
      </c>
      <c r="D251" s="18"/>
      <c r="E251" s="18"/>
    </row>
    <row r="252" spans="2:5" x14ac:dyDescent="0.3">
      <c r="B252" s="26" t="s">
        <v>5</v>
      </c>
      <c r="C252" s="12">
        <v>1</v>
      </c>
      <c r="D252" s="18"/>
      <c r="E252" s="18"/>
    </row>
    <row r="253" spans="2:5" x14ac:dyDescent="0.3">
      <c r="B253" s="25" t="s">
        <v>6</v>
      </c>
      <c r="C253" s="10">
        <v>6</v>
      </c>
      <c r="D253" s="18"/>
      <c r="E253" s="18"/>
    </row>
    <row r="254" spans="2:5" x14ac:dyDescent="0.3">
      <c r="B254" s="26" t="s">
        <v>5</v>
      </c>
      <c r="C254" s="12">
        <v>6</v>
      </c>
      <c r="D254" s="18"/>
      <c r="E254" s="18"/>
    </row>
    <row r="255" spans="2:5" x14ac:dyDescent="0.3">
      <c r="B255" s="7" t="s">
        <v>52</v>
      </c>
      <c r="C255" s="8">
        <v>18</v>
      </c>
      <c r="D255" s="27">
        <f>C256/C255</f>
        <v>1</v>
      </c>
      <c r="E255" s="27">
        <v>1</v>
      </c>
    </row>
    <row r="256" spans="2:5" ht="15" thickBot="1" x14ac:dyDescent="0.35">
      <c r="B256" s="25" t="s">
        <v>66</v>
      </c>
      <c r="C256" s="10">
        <v>18</v>
      </c>
      <c r="D256" s="18"/>
      <c r="E256" s="18"/>
    </row>
    <row r="257" spans="2:5" ht="15" thickBot="1" x14ac:dyDescent="0.35">
      <c r="B257" s="5" t="s">
        <v>19</v>
      </c>
      <c r="C257" s="6">
        <v>31</v>
      </c>
      <c r="D257" s="17">
        <v>0.71</v>
      </c>
      <c r="E257" s="17">
        <v>0.76</v>
      </c>
    </row>
    <row r="258" spans="2:5" x14ac:dyDescent="0.3">
      <c r="B258" s="7" t="s">
        <v>41</v>
      </c>
      <c r="C258" s="8">
        <v>31</v>
      </c>
      <c r="D258" s="27">
        <f>C259/C258</f>
        <v>0.70967741935483875</v>
      </c>
      <c r="E258" s="27">
        <f>C259/(C258-C263)</f>
        <v>0.75862068965517238</v>
      </c>
    </row>
    <row r="259" spans="2:5" x14ac:dyDescent="0.3">
      <c r="B259" s="25" t="s">
        <v>66</v>
      </c>
      <c r="C259" s="10">
        <v>22</v>
      </c>
      <c r="D259" s="18"/>
      <c r="E259" s="18"/>
    </row>
    <row r="260" spans="2:5" x14ac:dyDescent="0.3">
      <c r="B260" s="25" t="s">
        <v>7</v>
      </c>
      <c r="C260" s="10">
        <v>7</v>
      </c>
      <c r="D260" s="18"/>
      <c r="E260" s="18"/>
    </row>
    <row r="261" spans="2:5" x14ac:dyDescent="0.3">
      <c r="B261" s="26" t="s">
        <v>5</v>
      </c>
      <c r="C261" s="12">
        <v>7</v>
      </c>
      <c r="D261" s="18"/>
      <c r="E261" s="18"/>
    </row>
    <row r="262" spans="2:5" x14ac:dyDescent="0.3">
      <c r="B262" s="25" t="s">
        <v>6</v>
      </c>
      <c r="C262" s="10">
        <v>2</v>
      </c>
      <c r="D262" s="18"/>
      <c r="E262" s="18"/>
    </row>
    <row r="263" spans="2:5" ht="15" thickBot="1" x14ac:dyDescent="0.35">
      <c r="B263" s="26" t="s">
        <v>0</v>
      </c>
      <c r="C263" s="12">
        <v>2</v>
      </c>
      <c r="D263" s="18"/>
      <c r="E263" s="18"/>
    </row>
    <row r="264" spans="2:5" ht="15" thickBot="1" x14ac:dyDescent="0.35">
      <c r="B264" s="5" t="s">
        <v>27</v>
      </c>
      <c r="C264" s="6">
        <v>81</v>
      </c>
      <c r="D264" s="17">
        <f>(C266+C272+C276+C280)/C264</f>
        <v>0.72839506172839508</v>
      </c>
      <c r="E264" s="17">
        <v>0.73</v>
      </c>
    </row>
    <row r="265" spans="2:5" x14ac:dyDescent="0.3">
      <c r="B265" s="7" t="s">
        <v>38</v>
      </c>
      <c r="C265" s="8">
        <v>9</v>
      </c>
      <c r="D265" s="27">
        <f>C266/C265</f>
        <v>0.44444444444444442</v>
      </c>
      <c r="E265" s="27">
        <v>0.44</v>
      </c>
    </row>
    <row r="266" spans="2:5" x14ac:dyDescent="0.3">
      <c r="B266" s="25" t="s">
        <v>66</v>
      </c>
      <c r="C266" s="10">
        <v>4</v>
      </c>
      <c r="D266" s="18"/>
      <c r="E266" s="18"/>
    </row>
    <row r="267" spans="2:5" x14ac:dyDescent="0.3">
      <c r="B267" s="25" t="s">
        <v>7</v>
      </c>
      <c r="C267" s="10">
        <v>2</v>
      </c>
      <c r="D267" s="18"/>
      <c r="E267" s="18"/>
    </row>
    <row r="268" spans="2:5" x14ac:dyDescent="0.3">
      <c r="B268" s="26" t="s">
        <v>5</v>
      </c>
      <c r="C268" s="12">
        <v>2</v>
      </c>
      <c r="D268" s="18"/>
      <c r="E268" s="18"/>
    </row>
    <row r="269" spans="2:5" x14ac:dyDescent="0.3">
      <c r="B269" s="25" t="s">
        <v>6</v>
      </c>
      <c r="C269" s="10">
        <v>3</v>
      </c>
      <c r="D269" s="18"/>
      <c r="E269" s="18"/>
    </row>
    <row r="270" spans="2:5" x14ac:dyDescent="0.3">
      <c r="B270" s="26" t="s">
        <v>5</v>
      </c>
      <c r="C270" s="12">
        <v>3</v>
      </c>
      <c r="D270" s="18"/>
      <c r="E270" s="18"/>
    </row>
    <row r="271" spans="2:5" x14ac:dyDescent="0.3">
      <c r="B271" s="7" t="s">
        <v>41</v>
      </c>
      <c r="C271" s="8">
        <v>31</v>
      </c>
      <c r="D271" s="27">
        <f>C272/C271</f>
        <v>0.74193548387096775</v>
      </c>
      <c r="E271" s="27">
        <v>0.74</v>
      </c>
    </row>
    <row r="272" spans="2:5" x14ac:dyDescent="0.3">
      <c r="B272" s="25" t="s">
        <v>66</v>
      </c>
      <c r="C272" s="10">
        <v>23</v>
      </c>
      <c r="D272" s="18"/>
      <c r="E272" s="18"/>
    </row>
    <row r="273" spans="2:5" x14ac:dyDescent="0.3">
      <c r="B273" s="25" t="s">
        <v>6</v>
      </c>
      <c r="C273" s="10">
        <v>8</v>
      </c>
      <c r="D273" s="18"/>
      <c r="E273" s="18"/>
    </row>
    <row r="274" spans="2:5" x14ac:dyDescent="0.3">
      <c r="B274" s="26" t="s">
        <v>5</v>
      </c>
      <c r="C274" s="12">
        <v>8</v>
      </c>
      <c r="D274" s="18"/>
      <c r="E274" s="18"/>
    </row>
    <row r="275" spans="2:5" x14ac:dyDescent="0.3">
      <c r="B275" s="7" t="s">
        <v>43</v>
      </c>
      <c r="C275" s="8">
        <v>18</v>
      </c>
      <c r="D275" s="27">
        <f>C276/C275</f>
        <v>0.72222222222222221</v>
      </c>
      <c r="E275" s="27">
        <v>0.72</v>
      </c>
    </row>
    <row r="276" spans="2:5" x14ac:dyDescent="0.3">
      <c r="B276" s="25" t="s">
        <v>66</v>
      </c>
      <c r="C276" s="10">
        <v>13</v>
      </c>
      <c r="D276" s="18"/>
      <c r="E276" s="18"/>
    </row>
    <row r="277" spans="2:5" x14ac:dyDescent="0.3">
      <c r="B277" s="25" t="s">
        <v>7</v>
      </c>
      <c r="C277" s="10">
        <v>5</v>
      </c>
      <c r="D277" s="18"/>
      <c r="E277" s="18"/>
    </row>
    <row r="278" spans="2:5" x14ac:dyDescent="0.3">
      <c r="B278" s="26" t="s">
        <v>5</v>
      </c>
      <c r="C278" s="12">
        <v>5</v>
      </c>
      <c r="D278" s="18"/>
      <c r="E278" s="18"/>
    </row>
    <row r="279" spans="2:5" x14ac:dyDescent="0.3">
      <c r="B279" s="7" t="s">
        <v>52</v>
      </c>
      <c r="C279" s="8">
        <v>23</v>
      </c>
      <c r="D279" s="27">
        <f>C280/C279</f>
        <v>0.82608695652173914</v>
      </c>
      <c r="E279" s="27">
        <v>0.83</v>
      </c>
    </row>
    <row r="280" spans="2:5" x14ac:dyDescent="0.3">
      <c r="B280" s="25" t="s">
        <v>66</v>
      </c>
      <c r="C280" s="10">
        <v>19</v>
      </c>
      <c r="D280" s="18"/>
      <c r="E280" s="18"/>
    </row>
    <row r="281" spans="2:5" x14ac:dyDescent="0.3">
      <c r="B281" s="25" t="s">
        <v>7</v>
      </c>
      <c r="C281" s="10">
        <v>1</v>
      </c>
      <c r="D281" s="18"/>
      <c r="E281" s="18"/>
    </row>
    <row r="282" spans="2:5" x14ac:dyDescent="0.3">
      <c r="B282" s="26" t="s">
        <v>5</v>
      </c>
      <c r="C282" s="12">
        <v>1</v>
      </c>
      <c r="D282" s="18"/>
      <c r="E282" s="18"/>
    </row>
    <row r="283" spans="2:5" x14ac:dyDescent="0.3">
      <c r="B283" s="25" t="s">
        <v>6</v>
      </c>
      <c r="C283" s="10">
        <v>3</v>
      </c>
      <c r="D283" s="18"/>
      <c r="E283" s="18"/>
    </row>
    <row r="284" spans="2:5" ht="15" thickBot="1" x14ac:dyDescent="0.35">
      <c r="B284" s="26" t="s">
        <v>5</v>
      </c>
      <c r="C284" s="12">
        <v>3</v>
      </c>
      <c r="D284" s="18"/>
      <c r="E284" s="18"/>
    </row>
    <row r="285" spans="2:5" ht="15" thickBot="1" x14ac:dyDescent="0.35">
      <c r="B285" s="5" t="s">
        <v>30</v>
      </c>
      <c r="C285" s="6">
        <v>100</v>
      </c>
      <c r="D285" s="17">
        <f>(C287+C294+C298)/C285</f>
        <v>0.93</v>
      </c>
      <c r="E285" s="17">
        <f>(C287+C294+C298)/(C285-C291-C296)</f>
        <v>0.97894736842105268</v>
      </c>
    </row>
    <row r="286" spans="2:5" x14ac:dyDescent="0.3">
      <c r="B286" s="7" t="s">
        <v>41</v>
      </c>
      <c r="C286" s="8">
        <v>61</v>
      </c>
      <c r="D286" s="27">
        <f>C287/C286</f>
        <v>0.90163934426229508</v>
      </c>
      <c r="E286" s="27">
        <f>C287/(C286-C291)</f>
        <v>0.96491228070175439</v>
      </c>
    </row>
    <row r="287" spans="2:5" x14ac:dyDescent="0.3">
      <c r="B287" s="25" t="s">
        <v>66</v>
      </c>
      <c r="C287" s="10">
        <v>55</v>
      </c>
      <c r="D287" s="18"/>
      <c r="E287" s="18"/>
    </row>
    <row r="288" spans="2:5" x14ac:dyDescent="0.3">
      <c r="B288" s="25" t="s">
        <v>7</v>
      </c>
      <c r="C288" s="10">
        <v>1</v>
      </c>
      <c r="D288" s="18"/>
      <c r="E288" s="18"/>
    </row>
    <row r="289" spans="2:5" x14ac:dyDescent="0.3">
      <c r="B289" s="26" t="s">
        <v>5</v>
      </c>
      <c r="C289" s="12">
        <v>1</v>
      </c>
      <c r="D289" s="18"/>
      <c r="E289" s="18"/>
    </row>
    <row r="290" spans="2:5" x14ac:dyDescent="0.3">
      <c r="B290" s="25" t="s">
        <v>6</v>
      </c>
      <c r="C290" s="10">
        <v>5</v>
      </c>
      <c r="D290" s="18"/>
      <c r="E290" s="18"/>
    </row>
    <row r="291" spans="2:5" x14ac:dyDescent="0.3">
      <c r="B291" s="26" t="s">
        <v>0</v>
      </c>
      <c r="C291" s="12">
        <v>4</v>
      </c>
      <c r="D291" s="18"/>
      <c r="E291" s="18"/>
    </row>
    <row r="292" spans="2:5" x14ac:dyDescent="0.3">
      <c r="B292" s="26" t="s">
        <v>5</v>
      </c>
      <c r="C292" s="12">
        <v>1</v>
      </c>
      <c r="D292" s="18"/>
      <c r="E292" s="18"/>
    </row>
    <row r="293" spans="2:5" x14ac:dyDescent="0.3">
      <c r="B293" s="7" t="s">
        <v>42</v>
      </c>
      <c r="C293" s="8">
        <v>22</v>
      </c>
      <c r="D293" s="27">
        <f>C294/C293</f>
        <v>0.95454545454545459</v>
      </c>
      <c r="E293" s="27">
        <f>C294/(C293-C296)</f>
        <v>1</v>
      </c>
    </row>
    <row r="294" spans="2:5" x14ac:dyDescent="0.3">
      <c r="B294" s="25" t="s">
        <v>66</v>
      </c>
      <c r="C294" s="10">
        <v>21</v>
      </c>
      <c r="D294" s="18"/>
      <c r="E294" s="18"/>
    </row>
    <row r="295" spans="2:5" x14ac:dyDescent="0.3">
      <c r="B295" s="25" t="s">
        <v>6</v>
      </c>
      <c r="C295" s="10">
        <v>1</v>
      </c>
      <c r="D295" s="18"/>
      <c r="E295" s="18"/>
    </row>
    <row r="296" spans="2:5" x14ac:dyDescent="0.3">
      <c r="B296" s="26" t="s">
        <v>0</v>
      </c>
      <c r="C296" s="12">
        <v>1</v>
      </c>
      <c r="D296" s="18"/>
      <c r="E296" s="18"/>
    </row>
    <row r="297" spans="2:5" x14ac:dyDescent="0.3">
      <c r="B297" s="7" t="s">
        <v>52</v>
      </c>
      <c r="C297" s="8">
        <v>17</v>
      </c>
      <c r="D297" s="27">
        <f>C298/C297</f>
        <v>1</v>
      </c>
      <c r="E297" s="27">
        <v>1</v>
      </c>
    </row>
    <row r="298" spans="2:5" ht="15" thickBot="1" x14ac:dyDescent="0.35">
      <c r="B298" s="25" t="s">
        <v>66</v>
      </c>
      <c r="C298" s="10">
        <v>17</v>
      </c>
      <c r="D298" s="18"/>
      <c r="E298" s="18"/>
    </row>
    <row r="299" spans="2:5" ht="15" thickBot="1" x14ac:dyDescent="0.35">
      <c r="B299" s="5" t="s">
        <v>32</v>
      </c>
      <c r="C299" s="6">
        <v>89</v>
      </c>
      <c r="D299" s="17">
        <f>(C301+C308+C313)/C299</f>
        <v>0.8764044943820225</v>
      </c>
      <c r="E299" s="17">
        <f>(C301+C308+C313)/(C299-C305-C310-C315-C318)</f>
        <v>0.9285714285714286</v>
      </c>
    </row>
    <row r="300" spans="2:5" x14ac:dyDescent="0.3">
      <c r="B300" s="7" t="s">
        <v>41</v>
      </c>
      <c r="C300" s="8">
        <v>62</v>
      </c>
      <c r="D300" s="27">
        <f>C301/C300</f>
        <v>0.90322580645161288</v>
      </c>
      <c r="E300" s="27">
        <f>C301/(C300-C305)</f>
        <v>0.93333333333333335</v>
      </c>
    </row>
    <row r="301" spans="2:5" x14ac:dyDescent="0.3">
      <c r="B301" s="25" t="s">
        <v>66</v>
      </c>
      <c r="C301" s="10">
        <v>56</v>
      </c>
      <c r="D301" s="18"/>
      <c r="E301" s="18"/>
    </row>
    <row r="302" spans="2:5" x14ac:dyDescent="0.3">
      <c r="B302" s="25" t="s">
        <v>7</v>
      </c>
      <c r="C302" s="10">
        <v>2</v>
      </c>
      <c r="D302" s="18"/>
      <c r="E302" s="18"/>
    </row>
    <row r="303" spans="2:5" x14ac:dyDescent="0.3">
      <c r="B303" s="26" t="s">
        <v>5</v>
      </c>
      <c r="C303" s="12">
        <v>2</v>
      </c>
      <c r="D303" s="18"/>
      <c r="E303" s="18"/>
    </row>
    <row r="304" spans="2:5" x14ac:dyDescent="0.3">
      <c r="B304" s="25" t="s">
        <v>6</v>
      </c>
      <c r="C304" s="10">
        <v>4</v>
      </c>
      <c r="D304" s="18"/>
      <c r="E304" s="18"/>
    </row>
    <row r="305" spans="2:5" x14ac:dyDescent="0.3">
      <c r="B305" s="26" t="s">
        <v>0</v>
      </c>
      <c r="C305" s="12">
        <v>2</v>
      </c>
      <c r="D305" s="18"/>
      <c r="E305" s="18"/>
    </row>
    <row r="306" spans="2:5" x14ac:dyDescent="0.3">
      <c r="B306" s="26" t="s">
        <v>1</v>
      </c>
      <c r="C306" s="12">
        <v>2</v>
      </c>
      <c r="D306" s="18"/>
      <c r="E306" s="18"/>
    </row>
    <row r="307" spans="2:5" x14ac:dyDescent="0.3">
      <c r="B307" s="7" t="s">
        <v>42</v>
      </c>
      <c r="C307" s="8">
        <v>13</v>
      </c>
      <c r="D307" s="27">
        <f>C308/C307</f>
        <v>0.84615384615384615</v>
      </c>
      <c r="E307" s="27">
        <f>C308/(C307-C310)</f>
        <v>0.91666666666666663</v>
      </c>
    </row>
    <row r="308" spans="2:5" x14ac:dyDescent="0.3">
      <c r="B308" s="25" t="s">
        <v>66</v>
      </c>
      <c r="C308" s="10">
        <v>11</v>
      </c>
      <c r="D308" s="18"/>
      <c r="E308" s="18"/>
    </row>
    <row r="309" spans="2:5" x14ac:dyDescent="0.3">
      <c r="B309" s="25" t="s">
        <v>6</v>
      </c>
      <c r="C309" s="10">
        <v>2</v>
      </c>
      <c r="D309" s="18"/>
      <c r="E309" s="18"/>
    </row>
    <row r="310" spans="2:5" x14ac:dyDescent="0.3">
      <c r="B310" s="26" t="s">
        <v>0</v>
      </c>
      <c r="C310" s="12">
        <v>1</v>
      </c>
      <c r="D310" s="18"/>
      <c r="E310" s="18"/>
    </row>
    <row r="311" spans="2:5" x14ac:dyDescent="0.3">
      <c r="B311" s="26" t="s">
        <v>2</v>
      </c>
      <c r="C311" s="12">
        <v>1</v>
      </c>
      <c r="D311" s="18"/>
      <c r="E311" s="18"/>
    </row>
    <row r="312" spans="2:5" x14ac:dyDescent="0.3">
      <c r="B312" s="7" t="s">
        <v>52</v>
      </c>
      <c r="C312" s="8">
        <v>14</v>
      </c>
      <c r="D312" s="27">
        <f>C313/C312</f>
        <v>0.7857142857142857</v>
      </c>
      <c r="E312" s="27">
        <f>C313/(C312-C315-C318)</f>
        <v>0.91666666666666663</v>
      </c>
    </row>
    <row r="313" spans="2:5" x14ac:dyDescent="0.3">
      <c r="B313" s="25" t="s">
        <v>66</v>
      </c>
      <c r="C313" s="10">
        <v>11</v>
      </c>
      <c r="D313" s="18"/>
      <c r="E313" s="18"/>
    </row>
    <row r="314" spans="2:5" x14ac:dyDescent="0.3">
      <c r="B314" s="25" t="s">
        <v>7</v>
      </c>
      <c r="C314" s="10">
        <v>2</v>
      </c>
      <c r="D314" s="18"/>
      <c r="E314" s="18"/>
    </row>
    <row r="315" spans="2:5" x14ac:dyDescent="0.3">
      <c r="B315" s="26" t="s">
        <v>0</v>
      </c>
      <c r="C315" s="12">
        <v>1</v>
      </c>
      <c r="D315" s="18"/>
      <c r="E315" s="18"/>
    </row>
    <row r="316" spans="2:5" x14ac:dyDescent="0.3">
      <c r="B316" s="26" t="s">
        <v>2</v>
      </c>
      <c r="C316" s="12">
        <v>1</v>
      </c>
      <c r="D316" s="18"/>
      <c r="E316" s="18"/>
    </row>
    <row r="317" spans="2:5" x14ac:dyDescent="0.3">
      <c r="B317" s="25" t="s">
        <v>6</v>
      </c>
      <c r="C317" s="10">
        <v>1</v>
      </c>
      <c r="D317" s="18"/>
      <c r="E317" s="18"/>
    </row>
    <row r="318" spans="2:5" ht="15" thickBot="1" x14ac:dyDescent="0.35">
      <c r="B318" s="26" t="s">
        <v>0</v>
      </c>
      <c r="C318" s="12">
        <v>1</v>
      </c>
      <c r="D318" s="18"/>
      <c r="E318" s="18"/>
    </row>
    <row r="319" spans="2:5" ht="15" thickBot="1" x14ac:dyDescent="0.35">
      <c r="B319" s="5" t="s">
        <v>29</v>
      </c>
      <c r="C319" s="6">
        <v>76</v>
      </c>
      <c r="D319" s="17">
        <f>(C321+C328)/C319</f>
        <v>0.30263157894736842</v>
      </c>
      <c r="E319" s="17">
        <v>0.3</v>
      </c>
    </row>
    <row r="320" spans="2:5" x14ac:dyDescent="0.3">
      <c r="B320" s="7" t="s">
        <v>41</v>
      </c>
      <c r="C320" s="8">
        <v>62</v>
      </c>
      <c r="D320" s="27">
        <f>C321/C320</f>
        <v>0.22580645161290322</v>
      </c>
      <c r="E320" s="27">
        <v>0.23</v>
      </c>
    </row>
    <row r="321" spans="2:5" x14ac:dyDescent="0.3">
      <c r="B321" s="25" t="s">
        <v>66</v>
      </c>
      <c r="C321" s="10">
        <v>14</v>
      </c>
      <c r="D321" s="18"/>
      <c r="E321" s="18"/>
    </row>
    <row r="322" spans="2:5" x14ac:dyDescent="0.3">
      <c r="B322" s="25" t="s">
        <v>7</v>
      </c>
      <c r="C322" s="10">
        <v>2</v>
      </c>
      <c r="D322" s="18"/>
      <c r="E322" s="18"/>
    </row>
    <row r="323" spans="2:5" x14ac:dyDescent="0.3">
      <c r="B323" s="26" t="s">
        <v>5</v>
      </c>
      <c r="C323" s="12">
        <v>2</v>
      </c>
      <c r="D323" s="18"/>
      <c r="E323" s="18"/>
    </row>
    <row r="324" spans="2:5" x14ac:dyDescent="0.3">
      <c r="B324" s="25" t="s">
        <v>6</v>
      </c>
      <c r="C324" s="10">
        <v>46</v>
      </c>
      <c r="D324" s="18"/>
      <c r="E324" s="18"/>
    </row>
    <row r="325" spans="2:5" x14ac:dyDescent="0.3">
      <c r="B325" s="26" t="s">
        <v>5</v>
      </c>
      <c r="C325" s="12">
        <v>44</v>
      </c>
      <c r="D325" s="18"/>
      <c r="E325" s="18"/>
    </row>
    <row r="326" spans="2:5" x14ac:dyDescent="0.3">
      <c r="B326" s="26" t="s">
        <v>1</v>
      </c>
      <c r="C326" s="12">
        <v>2</v>
      </c>
      <c r="D326" s="18"/>
      <c r="E326" s="18"/>
    </row>
    <row r="327" spans="2:5" x14ac:dyDescent="0.3">
      <c r="B327" s="7" t="s">
        <v>42</v>
      </c>
      <c r="C327" s="8">
        <v>14</v>
      </c>
      <c r="D327" s="27">
        <f>C328/C327</f>
        <v>0.6428571428571429</v>
      </c>
      <c r="E327" s="27">
        <v>0.64</v>
      </c>
    </row>
    <row r="328" spans="2:5" x14ac:dyDescent="0.3">
      <c r="B328" s="25" t="s">
        <v>66</v>
      </c>
      <c r="C328" s="10">
        <v>9</v>
      </c>
      <c r="D328" s="18"/>
      <c r="E328" s="18"/>
    </row>
    <row r="329" spans="2:5" x14ac:dyDescent="0.3">
      <c r="B329" s="25" t="s">
        <v>6</v>
      </c>
      <c r="C329" s="10">
        <v>5</v>
      </c>
      <c r="D329" s="18"/>
      <c r="E329" s="18"/>
    </row>
    <row r="330" spans="2:5" x14ac:dyDescent="0.3">
      <c r="B330" s="26" t="s">
        <v>5</v>
      </c>
      <c r="C330" s="12">
        <v>4</v>
      </c>
      <c r="D330" s="18"/>
      <c r="E330" s="18"/>
    </row>
    <row r="331" spans="2:5" ht="15" thickBot="1" x14ac:dyDescent="0.35">
      <c r="B331" s="26" t="s">
        <v>2</v>
      </c>
      <c r="C331" s="12">
        <v>1</v>
      </c>
      <c r="D331" s="18"/>
      <c r="E331" s="18"/>
    </row>
    <row r="332" spans="2:5" ht="15" thickBot="1" x14ac:dyDescent="0.35">
      <c r="B332" s="5" t="s">
        <v>31</v>
      </c>
      <c r="C332" s="6">
        <v>9</v>
      </c>
      <c r="D332" s="17">
        <v>0</v>
      </c>
      <c r="E332" s="17">
        <v>0</v>
      </c>
    </row>
    <row r="333" spans="2:5" x14ac:dyDescent="0.3">
      <c r="B333" s="7" t="s">
        <v>60</v>
      </c>
      <c r="C333" s="8">
        <v>8</v>
      </c>
      <c r="D333" s="27">
        <f>0/C333</f>
        <v>0</v>
      </c>
      <c r="E333" s="27">
        <v>0</v>
      </c>
    </row>
    <row r="334" spans="2:5" x14ac:dyDescent="0.3">
      <c r="B334" s="25" t="s">
        <v>7</v>
      </c>
      <c r="C334" s="10">
        <v>1</v>
      </c>
      <c r="D334" s="18"/>
      <c r="E334" s="18"/>
    </row>
    <row r="335" spans="2:5" x14ac:dyDescent="0.3">
      <c r="B335" s="26" t="s">
        <v>5</v>
      </c>
      <c r="C335" s="12">
        <v>1</v>
      </c>
      <c r="D335" s="18"/>
      <c r="E335" s="18"/>
    </row>
    <row r="336" spans="2:5" x14ac:dyDescent="0.3">
      <c r="B336" s="25" t="s">
        <v>6</v>
      </c>
      <c r="C336" s="10">
        <v>7</v>
      </c>
      <c r="D336" s="18"/>
      <c r="E336" s="18"/>
    </row>
    <row r="337" spans="2:5" x14ac:dyDescent="0.3">
      <c r="B337" s="26" t="s">
        <v>5</v>
      </c>
      <c r="C337" s="12">
        <v>7</v>
      </c>
      <c r="D337" s="18"/>
      <c r="E337" s="18"/>
    </row>
    <row r="338" spans="2:5" x14ac:dyDescent="0.3">
      <c r="B338" s="7" t="s">
        <v>52</v>
      </c>
      <c r="C338" s="8">
        <v>1</v>
      </c>
      <c r="D338" s="27">
        <f>0/C338</f>
        <v>0</v>
      </c>
      <c r="E338" s="27">
        <v>0</v>
      </c>
    </row>
    <row r="339" spans="2:5" x14ac:dyDescent="0.3">
      <c r="B339" s="25" t="s">
        <v>7</v>
      </c>
      <c r="C339" s="10">
        <v>1</v>
      </c>
      <c r="D339" s="18"/>
      <c r="E339" s="18"/>
    </row>
    <row r="340" spans="2:5" ht="15" thickBot="1" x14ac:dyDescent="0.35">
      <c r="B340" s="26" t="s">
        <v>5</v>
      </c>
      <c r="C340" s="12">
        <v>1</v>
      </c>
      <c r="D340" s="18"/>
      <c r="E340" s="18"/>
    </row>
    <row r="341" spans="2:5" ht="15" thickBot="1" x14ac:dyDescent="0.35">
      <c r="B341" s="5" t="s">
        <v>33</v>
      </c>
      <c r="C341" s="6">
        <v>93</v>
      </c>
      <c r="D341" s="17">
        <v>0.84</v>
      </c>
      <c r="E341" s="17">
        <v>0.89</v>
      </c>
    </row>
    <row r="342" spans="2:5" x14ac:dyDescent="0.3">
      <c r="B342" s="7" t="s">
        <v>41</v>
      </c>
      <c r="C342" s="8">
        <v>93</v>
      </c>
      <c r="D342" s="27">
        <f>C343/C342</f>
        <v>0.83870967741935487</v>
      </c>
      <c r="E342" s="27">
        <f>C343/(C342-C345)</f>
        <v>0.88636363636363635</v>
      </c>
    </row>
    <row r="343" spans="2:5" x14ac:dyDescent="0.3">
      <c r="B343" s="25" t="s">
        <v>66</v>
      </c>
      <c r="C343" s="10">
        <v>78</v>
      </c>
      <c r="D343" s="18"/>
      <c r="E343" s="18"/>
    </row>
    <row r="344" spans="2:5" x14ac:dyDescent="0.3">
      <c r="B344" s="25" t="s">
        <v>6</v>
      </c>
      <c r="C344" s="10">
        <v>15</v>
      </c>
      <c r="D344" s="18"/>
      <c r="E344" s="18"/>
    </row>
    <row r="345" spans="2:5" x14ac:dyDescent="0.3">
      <c r="B345" s="26" t="s">
        <v>3</v>
      </c>
      <c r="C345" s="12">
        <v>5</v>
      </c>
      <c r="D345" s="18"/>
      <c r="E345" s="18"/>
    </row>
    <row r="346" spans="2:5" x14ac:dyDescent="0.3">
      <c r="B346" s="26" t="s">
        <v>5</v>
      </c>
      <c r="C346" s="12">
        <v>5</v>
      </c>
      <c r="D346" s="18"/>
      <c r="E346" s="18"/>
    </row>
    <row r="347" spans="2:5" x14ac:dyDescent="0.3">
      <c r="B347" s="26" t="s">
        <v>1</v>
      </c>
      <c r="C347" s="12">
        <v>4</v>
      </c>
      <c r="D347" s="18"/>
      <c r="E347" s="18"/>
    </row>
    <row r="348" spans="2:5" ht="15" thickBot="1" x14ac:dyDescent="0.35">
      <c r="B348" s="26" t="s">
        <v>2</v>
      </c>
      <c r="C348" s="12">
        <v>1</v>
      </c>
      <c r="D348" s="18"/>
      <c r="E348" s="18"/>
    </row>
    <row r="349" spans="2:5" ht="15" thickBot="1" x14ac:dyDescent="0.35">
      <c r="B349" s="13" t="s">
        <v>79</v>
      </c>
      <c r="C349" s="14">
        <f>C8+C24+C31+C39+C48+C55+C76+C113+C118+C136+C187+C190+C196+C201+C206+C217+C232+C237+C244+C257+C264+C285+C299+C319+C332+C341</f>
        <v>3459</v>
      </c>
      <c r="D349" s="36">
        <f>C350/C349</f>
        <v>0.75686614628505344</v>
      </c>
      <c r="E349" s="36">
        <f>C350/(C349-C28-C35-C45-C54-C72-C85-C88-C89-C96-C97-C108-C109-C126-C131-C133-C147-C148-C155-C179-C180-C194-C205-C223-C241-C242-C263-C291-C296-C305-C310-C315-C318-C345)</f>
        <v>0.81253879577901922</v>
      </c>
    </row>
    <row r="350" spans="2:5" ht="15" thickBot="1" x14ac:dyDescent="0.35">
      <c r="B350" s="15" t="s">
        <v>72</v>
      </c>
      <c r="C350" s="15">
        <f>C10+C16+C21+C26+C33+C41+C50+C57+C62+C67+C78+C83+C94+C101+C106+C115+C120+C124+C129+C138+C142+C153+C159+C165+C172+C177+C184+C189+C192+C198+C203+C208+C212+C219+C227+C234+C239+C246+C250+C256+C259+C266+C272+C276+C280+C287+C294+C298+C301+C308+C313+C321+C328+C343</f>
        <v>2618</v>
      </c>
      <c r="D350" s="37"/>
      <c r="E350" s="37"/>
    </row>
  </sheetData>
  <mergeCells count="6">
    <mergeCell ref="B6:B7"/>
    <mergeCell ref="C6:C7"/>
    <mergeCell ref="D6:D7"/>
    <mergeCell ref="E6:E7"/>
    <mergeCell ref="D349:D350"/>
    <mergeCell ref="E349:E35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2"/>
  <sheetViews>
    <sheetView workbookViewId="0">
      <selection activeCell="F14" sqref="F14"/>
    </sheetView>
  </sheetViews>
  <sheetFormatPr baseColWidth="10" defaultRowHeight="14.4" x14ac:dyDescent="0.3"/>
  <cols>
    <col min="2" max="2" width="38.109375" bestFit="1" customWidth="1"/>
    <col min="3" max="3" width="21.44140625" bestFit="1" customWidth="1"/>
    <col min="4" max="4" width="17.21875" style="16" customWidth="1"/>
    <col min="5" max="5" width="18.44140625" style="16" customWidth="1"/>
  </cols>
  <sheetData>
    <row r="1" spans="1:5" ht="15.6" x14ac:dyDescent="0.3">
      <c r="A1" s="22" t="s">
        <v>68</v>
      </c>
    </row>
    <row r="2" spans="1:5" x14ac:dyDescent="0.3">
      <c r="A2" s="23" t="s">
        <v>73</v>
      </c>
    </row>
    <row r="3" spans="1:5" x14ac:dyDescent="0.3">
      <c r="A3" s="24" t="s">
        <v>70</v>
      </c>
    </row>
    <row r="5" spans="1:5" ht="15" thickBot="1" x14ac:dyDescent="0.35"/>
    <row r="6" spans="1:5" x14ac:dyDescent="0.3">
      <c r="B6" s="44" t="s">
        <v>86</v>
      </c>
      <c r="C6" s="44" t="s">
        <v>77</v>
      </c>
      <c r="D6" s="46" t="s">
        <v>78</v>
      </c>
      <c r="E6" s="46" t="s">
        <v>88</v>
      </c>
    </row>
    <row r="7" spans="1:5" ht="15" thickBot="1" x14ac:dyDescent="0.35">
      <c r="B7" s="48"/>
      <c r="C7" s="48"/>
      <c r="D7" s="49"/>
      <c r="E7" s="49"/>
    </row>
    <row r="8" spans="1:5" ht="15" thickBot="1" x14ac:dyDescent="0.35">
      <c r="B8" s="5" t="s">
        <v>12</v>
      </c>
      <c r="C8" s="6">
        <v>1533</v>
      </c>
      <c r="D8" s="17">
        <f>(C10+C26+C36+C46+C56+C66+C76+C87+C104)/C8</f>
        <v>0.34572733202870187</v>
      </c>
      <c r="E8" s="17">
        <f>(C10+C26+C36+C46+C56+C66+C76+C87+C104)/(C8-C12-C15-C16-C24-C30-C31-C40-C41-C50-C51-C61-C62-C70-C71-C78-C81-C82-C89-C93-C94-C102-C106-C109-C110)</f>
        <v>0.42467948717948717</v>
      </c>
    </row>
    <row r="9" spans="1:5" x14ac:dyDescent="0.3">
      <c r="B9" s="7" t="s">
        <v>37</v>
      </c>
      <c r="C9" s="8">
        <v>58</v>
      </c>
      <c r="D9" s="27">
        <f>C10/C9</f>
        <v>0.48275862068965519</v>
      </c>
      <c r="E9" s="27">
        <f>C10/(C9-C12-C15-C16)</f>
        <v>0.65116279069767447</v>
      </c>
    </row>
    <row r="10" spans="1:5" x14ac:dyDescent="0.3">
      <c r="B10" s="25" t="s">
        <v>66</v>
      </c>
      <c r="C10" s="10">
        <v>28</v>
      </c>
      <c r="D10" s="28"/>
      <c r="E10" s="28"/>
    </row>
    <row r="11" spans="1:5" x14ac:dyDescent="0.3">
      <c r="B11" s="25" t="s">
        <v>7</v>
      </c>
      <c r="C11" s="10">
        <v>3</v>
      </c>
      <c r="D11" s="28"/>
      <c r="E11" s="28"/>
    </row>
    <row r="12" spans="1:5" x14ac:dyDescent="0.3">
      <c r="B12" s="26" t="s">
        <v>0</v>
      </c>
      <c r="C12" s="12">
        <v>1</v>
      </c>
      <c r="D12" s="28"/>
      <c r="E12" s="28"/>
    </row>
    <row r="13" spans="1:5" x14ac:dyDescent="0.3">
      <c r="B13" s="26" t="s">
        <v>5</v>
      </c>
      <c r="C13" s="12">
        <v>2</v>
      </c>
      <c r="D13" s="28"/>
      <c r="E13" s="28"/>
    </row>
    <row r="14" spans="1:5" x14ac:dyDescent="0.3">
      <c r="B14" s="25" t="s">
        <v>6</v>
      </c>
      <c r="C14" s="10">
        <v>27</v>
      </c>
      <c r="D14" s="28"/>
      <c r="E14" s="28"/>
    </row>
    <row r="15" spans="1:5" x14ac:dyDescent="0.3">
      <c r="B15" s="26" t="s">
        <v>3</v>
      </c>
      <c r="C15" s="12">
        <v>3</v>
      </c>
      <c r="D15" s="28"/>
      <c r="E15" s="28"/>
    </row>
    <row r="16" spans="1:5" x14ac:dyDescent="0.3">
      <c r="B16" s="26" t="s">
        <v>0</v>
      </c>
      <c r="C16" s="12">
        <v>11</v>
      </c>
      <c r="D16" s="28"/>
      <c r="E16" s="28"/>
    </row>
    <row r="17" spans="2:5" x14ac:dyDescent="0.3">
      <c r="B17" s="26" t="s">
        <v>5</v>
      </c>
      <c r="C17" s="12">
        <v>10</v>
      </c>
      <c r="D17" s="28"/>
      <c r="E17" s="28"/>
    </row>
    <row r="18" spans="2:5" x14ac:dyDescent="0.3">
      <c r="B18" s="26" t="s">
        <v>1</v>
      </c>
      <c r="C18" s="12">
        <v>1</v>
      </c>
      <c r="D18" s="28"/>
      <c r="E18" s="28"/>
    </row>
    <row r="19" spans="2:5" x14ac:dyDescent="0.3">
      <c r="B19" s="26" t="s">
        <v>2</v>
      </c>
      <c r="C19" s="12">
        <v>2</v>
      </c>
      <c r="D19" s="28"/>
      <c r="E19" s="28"/>
    </row>
    <row r="20" spans="2:5" x14ac:dyDescent="0.3">
      <c r="B20" s="7" t="s">
        <v>38</v>
      </c>
      <c r="C20" s="8">
        <v>58</v>
      </c>
      <c r="D20" s="27">
        <f>0/C20</f>
        <v>0</v>
      </c>
      <c r="E20" s="27">
        <v>0</v>
      </c>
    </row>
    <row r="21" spans="2:5" x14ac:dyDescent="0.3">
      <c r="B21" s="25" t="s">
        <v>7</v>
      </c>
      <c r="C21" s="10">
        <v>57</v>
      </c>
      <c r="D21" s="28"/>
      <c r="E21" s="28"/>
    </row>
    <row r="22" spans="2:5" x14ac:dyDescent="0.3">
      <c r="B22" s="26" t="s">
        <v>5</v>
      </c>
      <c r="C22" s="12">
        <v>57</v>
      </c>
      <c r="D22" s="28"/>
      <c r="E22" s="28"/>
    </row>
    <row r="23" spans="2:5" x14ac:dyDescent="0.3">
      <c r="B23" s="25" t="s">
        <v>6</v>
      </c>
      <c r="C23" s="10">
        <v>1</v>
      </c>
      <c r="D23" s="28"/>
      <c r="E23" s="28"/>
    </row>
    <row r="24" spans="2:5" x14ac:dyDescent="0.3">
      <c r="B24" s="26" t="s">
        <v>0</v>
      </c>
      <c r="C24" s="12">
        <v>1</v>
      </c>
      <c r="D24" s="28"/>
      <c r="E24" s="28"/>
    </row>
    <row r="25" spans="2:5" x14ac:dyDescent="0.3">
      <c r="B25" s="7" t="s">
        <v>39</v>
      </c>
      <c r="C25" s="8">
        <v>99</v>
      </c>
      <c r="D25" s="27">
        <f>C26/C25</f>
        <v>0.42424242424242425</v>
      </c>
      <c r="E25" s="27">
        <f>C26/(C25-C30-C31)</f>
        <v>0.5</v>
      </c>
    </row>
    <row r="26" spans="2:5" x14ac:dyDescent="0.3">
      <c r="B26" s="25" t="s">
        <v>66</v>
      </c>
      <c r="C26" s="10">
        <v>42</v>
      </c>
      <c r="D26" s="28"/>
      <c r="E26" s="28"/>
    </row>
    <row r="27" spans="2:5" x14ac:dyDescent="0.3">
      <c r="B27" s="25" t="s">
        <v>7</v>
      </c>
      <c r="C27" s="10">
        <v>16</v>
      </c>
      <c r="D27" s="28"/>
      <c r="E27" s="28"/>
    </row>
    <row r="28" spans="2:5" x14ac:dyDescent="0.3">
      <c r="B28" s="26" t="s">
        <v>5</v>
      </c>
      <c r="C28" s="12">
        <v>16</v>
      </c>
      <c r="D28" s="28"/>
      <c r="E28" s="28"/>
    </row>
    <row r="29" spans="2:5" x14ac:dyDescent="0.3">
      <c r="B29" s="25" t="s">
        <v>6</v>
      </c>
      <c r="C29" s="10">
        <v>41</v>
      </c>
      <c r="D29" s="28"/>
      <c r="E29" s="28"/>
    </row>
    <row r="30" spans="2:5" x14ac:dyDescent="0.3">
      <c r="B30" s="26" t="s">
        <v>3</v>
      </c>
      <c r="C30" s="12">
        <v>9</v>
      </c>
      <c r="D30" s="28"/>
      <c r="E30" s="28"/>
    </row>
    <row r="31" spans="2:5" x14ac:dyDescent="0.3">
      <c r="B31" s="26" t="s">
        <v>0</v>
      </c>
      <c r="C31" s="12">
        <v>6</v>
      </c>
      <c r="D31" s="28"/>
      <c r="E31" s="28"/>
    </row>
    <row r="32" spans="2:5" x14ac:dyDescent="0.3">
      <c r="B32" s="26" t="s">
        <v>5</v>
      </c>
      <c r="C32" s="12">
        <v>11</v>
      </c>
      <c r="D32" s="28"/>
      <c r="E32" s="28"/>
    </row>
    <row r="33" spans="2:5" x14ac:dyDescent="0.3">
      <c r="B33" s="26" t="s">
        <v>1</v>
      </c>
      <c r="C33" s="12">
        <v>6</v>
      </c>
      <c r="D33" s="28"/>
      <c r="E33" s="28"/>
    </row>
    <row r="34" spans="2:5" x14ac:dyDescent="0.3">
      <c r="B34" s="26" t="s">
        <v>2</v>
      </c>
      <c r="C34" s="12">
        <v>9</v>
      </c>
      <c r="D34" s="28"/>
      <c r="E34" s="28"/>
    </row>
    <row r="35" spans="2:5" x14ac:dyDescent="0.3">
      <c r="B35" s="7" t="s">
        <v>40</v>
      </c>
      <c r="C35" s="8">
        <v>68</v>
      </c>
      <c r="D35" s="27">
        <f>C36/C35</f>
        <v>0.41176470588235292</v>
      </c>
      <c r="E35" s="27">
        <f>C36/(C35-C40-C41)</f>
        <v>0.48275862068965519</v>
      </c>
    </row>
    <row r="36" spans="2:5" x14ac:dyDescent="0.3">
      <c r="B36" s="25" t="s">
        <v>66</v>
      </c>
      <c r="C36" s="10">
        <v>28</v>
      </c>
      <c r="D36" s="28"/>
      <c r="E36" s="28"/>
    </row>
    <row r="37" spans="2:5" x14ac:dyDescent="0.3">
      <c r="B37" s="25" t="s">
        <v>7</v>
      </c>
      <c r="C37" s="10">
        <v>18</v>
      </c>
      <c r="D37" s="28"/>
      <c r="E37" s="28"/>
    </row>
    <row r="38" spans="2:5" x14ac:dyDescent="0.3">
      <c r="B38" s="26" t="s">
        <v>5</v>
      </c>
      <c r="C38" s="12">
        <v>18</v>
      </c>
      <c r="D38" s="28"/>
      <c r="E38" s="28"/>
    </row>
    <row r="39" spans="2:5" x14ac:dyDescent="0.3">
      <c r="B39" s="25" t="s">
        <v>6</v>
      </c>
      <c r="C39" s="10">
        <v>22</v>
      </c>
      <c r="D39" s="28"/>
      <c r="E39" s="28"/>
    </row>
    <row r="40" spans="2:5" x14ac:dyDescent="0.3">
      <c r="B40" s="26" t="s">
        <v>3</v>
      </c>
      <c r="C40" s="12">
        <v>3</v>
      </c>
      <c r="D40" s="28"/>
      <c r="E40" s="28"/>
    </row>
    <row r="41" spans="2:5" x14ac:dyDescent="0.3">
      <c r="B41" s="26" t="s">
        <v>0</v>
      </c>
      <c r="C41" s="12">
        <v>7</v>
      </c>
      <c r="D41" s="28"/>
      <c r="E41" s="28"/>
    </row>
    <row r="42" spans="2:5" x14ac:dyDescent="0.3">
      <c r="B42" s="26" t="s">
        <v>5</v>
      </c>
      <c r="C42" s="12">
        <v>5</v>
      </c>
      <c r="D42" s="28"/>
      <c r="E42" s="28"/>
    </row>
    <row r="43" spans="2:5" x14ac:dyDescent="0.3">
      <c r="B43" s="26" t="s">
        <v>1</v>
      </c>
      <c r="C43" s="12">
        <v>2</v>
      </c>
      <c r="D43" s="28"/>
      <c r="E43" s="28"/>
    </row>
    <row r="44" spans="2:5" x14ac:dyDescent="0.3">
      <c r="B44" s="26" t="s">
        <v>2</v>
      </c>
      <c r="C44" s="12">
        <v>5</v>
      </c>
      <c r="D44" s="28"/>
      <c r="E44" s="28"/>
    </row>
    <row r="45" spans="2:5" x14ac:dyDescent="0.3">
      <c r="B45" s="7" t="s">
        <v>43</v>
      </c>
      <c r="C45" s="8">
        <v>89</v>
      </c>
      <c r="D45" s="27">
        <f>C46/C45</f>
        <v>0.30337078651685395</v>
      </c>
      <c r="E45" s="27">
        <f>C46/(C45-C50-C51)</f>
        <v>0.421875</v>
      </c>
    </row>
    <row r="46" spans="2:5" x14ac:dyDescent="0.3">
      <c r="B46" s="25" t="s">
        <v>66</v>
      </c>
      <c r="C46" s="10">
        <v>27</v>
      </c>
      <c r="D46" s="28"/>
      <c r="E46" s="28"/>
    </row>
    <row r="47" spans="2:5" x14ac:dyDescent="0.3">
      <c r="B47" s="25" t="s">
        <v>7</v>
      </c>
      <c r="C47" s="10">
        <v>11</v>
      </c>
      <c r="D47" s="28"/>
      <c r="E47" s="28"/>
    </row>
    <row r="48" spans="2:5" x14ac:dyDescent="0.3">
      <c r="B48" s="26" t="s">
        <v>5</v>
      </c>
      <c r="C48" s="12">
        <v>11</v>
      </c>
      <c r="D48" s="28"/>
      <c r="E48" s="28"/>
    </row>
    <row r="49" spans="2:5" x14ac:dyDescent="0.3">
      <c r="B49" s="25" t="s">
        <v>6</v>
      </c>
      <c r="C49" s="10">
        <v>51</v>
      </c>
      <c r="D49" s="28"/>
      <c r="E49" s="28"/>
    </row>
    <row r="50" spans="2:5" x14ac:dyDescent="0.3">
      <c r="B50" s="26" t="s">
        <v>3</v>
      </c>
      <c r="C50" s="12">
        <v>10</v>
      </c>
      <c r="D50" s="28"/>
      <c r="E50" s="28"/>
    </row>
    <row r="51" spans="2:5" x14ac:dyDescent="0.3">
      <c r="B51" s="26" t="s">
        <v>0</v>
      </c>
      <c r="C51" s="12">
        <v>15</v>
      </c>
      <c r="D51" s="28"/>
      <c r="E51" s="28"/>
    </row>
    <row r="52" spans="2:5" x14ac:dyDescent="0.3">
      <c r="B52" s="26" t="s">
        <v>5</v>
      </c>
      <c r="C52" s="12">
        <v>15</v>
      </c>
      <c r="D52" s="28"/>
      <c r="E52" s="28"/>
    </row>
    <row r="53" spans="2:5" x14ac:dyDescent="0.3">
      <c r="B53" s="26" t="s">
        <v>1</v>
      </c>
      <c r="C53" s="12">
        <v>2</v>
      </c>
      <c r="D53" s="28"/>
      <c r="E53" s="28"/>
    </row>
    <row r="54" spans="2:5" x14ac:dyDescent="0.3">
      <c r="B54" s="26" t="s">
        <v>2</v>
      </c>
      <c r="C54" s="12">
        <v>9</v>
      </c>
      <c r="D54" s="28"/>
      <c r="E54" s="28"/>
    </row>
    <row r="55" spans="2:5" x14ac:dyDescent="0.3">
      <c r="B55" s="7" t="s">
        <v>45</v>
      </c>
      <c r="C55" s="8">
        <v>54</v>
      </c>
      <c r="D55" s="27">
        <f>C56/C55</f>
        <v>0.3888888888888889</v>
      </c>
      <c r="E55" s="27">
        <f>C56/(C55-C61-C62)</f>
        <v>0.46666666666666667</v>
      </c>
    </row>
    <row r="56" spans="2:5" x14ac:dyDescent="0.3">
      <c r="B56" s="25" t="s">
        <v>66</v>
      </c>
      <c r="C56" s="10">
        <v>21</v>
      </c>
      <c r="D56" s="28"/>
      <c r="E56" s="28"/>
    </row>
    <row r="57" spans="2:5" x14ac:dyDescent="0.3">
      <c r="B57" s="25" t="s">
        <v>7</v>
      </c>
      <c r="C57" s="10">
        <v>3</v>
      </c>
      <c r="D57" s="28"/>
      <c r="E57" s="28"/>
    </row>
    <row r="58" spans="2:5" x14ac:dyDescent="0.3">
      <c r="B58" s="26" t="s">
        <v>5</v>
      </c>
      <c r="C58" s="12">
        <v>2</v>
      </c>
      <c r="D58" s="28"/>
      <c r="E58" s="28"/>
    </row>
    <row r="59" spans="2:5" x14ac:dyDescent="0.3">
      <c r="B59" s="26" t="s">
        <v>1</v>
      </c>
      <c r="C59" s="12">
        <v>1</v>
      </c>
      <c r="D59" s="28"/>
      <c r="E59" s="28"/>
    </row>
    <row r="60" spans="2:5" x14ac:dyDescent="0.3">
      <c r="B60" s="25" t="s">
        <v>6</v>
      </c>
      <c r="C60" s="10">
        <v>30</v>
      </c>
      <c r="D60" s="28"/>
      <c r="E60" s="28"/>
    </row>
    <row r="61" spans="2:5" x14ac:dyDescent="0.3">
      <c r="B61" s="26" t="s">
        <v>3</v>
      </c>
      <c r="C61" s="12">
        <v>2</v>
      </c>
      <c r="D61" s="28"/>
      <c r="E61" s="28"/>
    </row>
    <row r="62" spans="2:5" x14ac:dyDescent="0.3">
      <c r="B62" s="26" t="s">
        <v>0</v>
      </c>
      <c r="C62" s="12">
        <v>7</v>
      </c>
      <c r="D62" s="28"/>
      <c r="E62" s="28"/>
    </row>
    <row r="63" spans="2:5" x14ac:dyDescent="0.3">
      <c r="B63" s="26" t="s">
        <v>5</v>
      </c>
      <c r="C63" s="12">
        <v>11</v>
      </c>
      <c r="D63" s="28"/>
      <c r="E63" s="28"/>
    </row>
    <row r="64" spans="2:5" x14ac:dyDescent="0.3">
      <c r="B64" s="26" t="s">
        <v>2</v>
      </c>
      <c r="C64" s="12">
        <v>10</v>
      </c>
      <c r="D64" s="28"/>
      <c r="E64" s="28"/>
    </row>
    <row r="65" spans="2:5" x14ac:dyDescent="0.3">
      <c r="B65" s="7" t="s">
        <v>44</v>
      </c>
      <c r="C65" s="8">
        <v>93</v>
      </c>
      <c r="D65" s="27">
        <f>C66/C65</f>
        <v>0.25806451612903225</v>
      </c>
      <c r="E65" s="27">
        <f>C66/(C65-C70-C71)</f>
        <v>0.30769230769230771</v>
      </c>
    </row>
    <row r="66" spans="2:5" x14ac:dyDescent="0.3">
      <c r="B66" s="25" t="s">
        <v>66</v>
      </c>
      <c r="C66" s="10">
        <v>24</v>
      </c>
      <c r="D66" s="28"/>
      <c r="E66" s="28"/>
    </row>
    <row r="67" spans="2:5" x14ac:dyDescent="0.3">
      <c r="B67" s="25" t="s">
        <v>7</v>
      </c>
      <c r="C67" s="10">
        <v>13</v>
      </c>
      <c r="D67" s="28"/>
      <c r="E67" s="28"/>
    </row>
    <row r="68" spans="2:5" x14ac:dyDescent="0.3">
      <c r="B68" s="26" t="s">
        <v>5</v>
      </c>
      <c r="C68" s="12">
        <v>13</v>
      </c>
      <c r="D68" s="28"/>
      <c r="E68" s="28"/>
    </row>
    <row r="69" spans="2:5" x14ac:dyDescent="0.3">
      <c r="B69" s="25" t="s">
        <v>6</v>
      </c>
      <c r="C69" s="10">
        <v>56</v>
      </c>
      <c r="D69" s="28"/>
      <c r="E69" s="28"/>
    </row>
    <row r="70" spans="2:5" x14ac:dyDescent="0.3">
      <c r="B70" s="26" t="s">
        <v>3</v>
      </c>
      <c r="C70" s="12">
        <v>7</v>
      </c>
      <c r="D70" s="28"/>
      <c r="E70" s="28"/>
    </row>
    <row r="71" spans="2:5" x14ac:dyDescent="0.3">
      <c r="B71" s="26" t="s">
        <v>0</v>
      </c>
      <c r="C71" s="12">
        <v>8</v>
      </c>
      <c r="D71" s="28"/>
      <c r="E71" s="28"/>
    </row>
    <row r="72" spans="2:5" x14ac:dyDescent="0.3">
      <c r="B72" s="26" t="s">
        <v>5</v>
      </c>
      <c r="C72" s="12">
        <v>30</v>
      </c>
      <c r="D72" s="28"/>
      <c r="E72" s="28"/>
    </row>
    <row r="73" spans="2:5" x14ac:dyDescent="0.3">
      <c r="B73" s="26" t="s">
        <v>1</v>
      </c>
      <c r="C73" s="12">
        <v>3</v>
      </c>
      <c r="D73" s="28"/>
      <c r="E73" s="28"/>
    </row>
    <row r="74" spans="2:5" x14ac:dyDescent="0.3">
      <c r="B74" s="26" t="s">
        <v>2</v>
      </c>
      <c r="C74" s="12">
        <v>8</v>
      </c>
      <c r="D74" s="28"/>
      <c r="E74" s="28"/>
    </row>
    <row r="75" spans="2:5" x14ac:dyDescent="0.3">
      <c r="B75" s="7" t="s">
        <v>54</v>
      </c>
      <c r="C75" s="8">
        <v>54</v>
      </c>
      <c r="D75" s="27">
        <f>C76/C75</f>
        <v>0.61111111111111116</v>
      </c>
      <c r="E75" s="27">
        <f>C76/(C75-C78-C81-C82)</f>
        <v>0.75</v>
      </c>
    </row>
    <row r="76" spans="2:5" x14ac:dyDescent="0.3">
      <c r="B76" s="25" t="s">
        <v>66</v>
      </c>
      <c r="C76" s="10">
        <v>33</v>
      </c>
      <c r="D76" s="28"/>
      <c r="E76" s="28"/>
    </row>
    <row r="77" spans="2:5" x14ac:dyDescent="0.3">
      <c r="B77" s="25" t="s">
        <v>7</v>
      </c>
      <c r="C77" s="10">
        <v>3</v>
      </c>
      <c r="D77" s="28"/>
      <c r="E77" s="28"/>
    </row>
    <row r="78" spans="2:5" x14ac:dyDescent="0.3">
      <c r="B78" s="26" t="s">
        <v>0</v>
      </c>
      <c r="C78" s="12">
        <v>2</v>
      </c>
      <c r="D78" s="28"/>
      <c r="E78" s="28"/>
    </row>
    <row r="79" spans="2:5" x14ac:dyDescent="0.3">
      <c r="B79" s="26" t="s">
        <v>5</v>
      </c>
      <c r="C79" s="12">
        <v>1</v>
      </c>
      <c r="D79" s="28"/>
      <c r="E79" s="28"/>
    </row>
    <row r="80" spans="2:5" x14ac:dyDescent="0.3">
      <c r="B80" s="25" t="s">
        <v>6</v>
      </c>
      <c r="C80" s="10">
        <v>18</v>
      </c>
      <c r="D80" s="28"/>
      <c r="E80" s="28"/>
    </row>
    <row r="81" spans="2:5" x14ac:dyDescent="0.3">
      <c r="B81" s="26" t="s">
        <v>3</v>
      </c>
      <c r="C81" s="12">
        <v>2</v>
      </c>
      <c r="D81" s="28"/>
      <c r="E81" s="28"/>
    </row>
    <row r="82" spans="2:5" x14ac:dyDescent="0.3">
      <c r="B82" s="26" t="s">
        <v>0</v>
      </c>
      <c r="C82" s="12">
        <v>6</v>
      </c>
      <c r="D82" s="28"/>
      <c r="E82" s="28"/>
    </row>
    <row r="83" spans="2:5" x14ac:dyDescent="0.3">
      <c r="B83" s="26" t="s">
        <v>5</v>
      </c>
      <c r="C83" s="12">
        <v>4</v>
      </c>
      <c r="D83" s="28"/>
      <c r="E83" s="28"/>
    </row>
    <row r="84" spans="2:5" x14ac:dyDescent="0.3">
      <c r="B84" s="26" t="s">
        <v>1</v>
      </c>
      <c r="C84" s="12">
        <v>4</v>
      </c>
      <c r="D84" s="28"/>
      <c r="E84" s="28"/>
    </row>
    <row r="85" spans="2:5" x14ac:dyDescent="0.3">
      <c r="B85" s="26" t="s">
        <v>2</v>
      </c>
      <c r="C85" s="12">
        <v>2</v>
      </c>
      <c r="D85" s="28"/>
      <c r="E85" s="28"/>
    </row>
    <row r="86" spans="2:5" x14ac:dyDescent="0.3">
      <c r="B86" s="7" t="s">
        <v>47</v>
      </c>
      <c r="C86" s="8">
        <v>800</v>
      </c>
      <c r="D86" s="27">
        <f>C87/C86</f>
        <v>0.3775</v>
      </c>
      <c r="E86" s="27">
        <f>C87/(C86-C89-C93-C94)</f>
        <v>0.46967340590979784</v>
      </c>
    </row>
    <row r="87" spans="2:5" x14ac:dyDescent="0.3">
      <c r="B87" s="25" t="s">
        <v>66</v>
      </c>
      <c r="C87" s="10">
        <v>302</v>
      </c>
      <c r="D87" s="28"/>
      <c r="E87" s="28"/>
    </row>
    <row r="88" spans="2:5" x14ac:dyDescent="0.3">
      <c r="B88" s="25" t="s">
        <v>7</v>
      </c>
      <c r="C88" s="10">
        <v>116</v>
      </c>
      <c r="D88" s="28"/>
      <c r="E88" s="28"/>
    </row>
    <row r="89" spans="2:5" x14ac:dyDescent="0.3">
      <c r="B89" s="26" t="s">
        <v>0</v>
      </c>
      <c r="C89" s="12">
        <v>5</v>
      </c>
      <c r="D89" s="28"/>
      <c r="E89" s="28"/>
    </row>
    <row r="90" spans="2:5" x14ac:dyDescent="0.3">
      <c r="B90" s="26" t="s">
        <v>5</v>
      </c>
      <c r="C90" s="12">
        <v>109</v>
      </c>
      <c r="D90" s="28"/>
      <c r="E90" s="28"/>
    </row>
    <row r="91" spans="2:5" x14ac:dyDescent="0.3">
      <c r="B91" s="26" t="s">
        <v>1</v>
      </c>
      <c r="C91" s="12">
        <v>2</v>
      </c>
      <c r="D91" s="28"/>
      <c r="E91" s="28"/>
    </row>
    <row r="92" spans="2:5" x14ac:dyDescent="0.3">
      <c r="B92" s="25" t="s">
        <v>6</v>
      </c>
      <c r="C92" s="10">
        <v>382</v>
      </c>
      <c r="D92" s="28"/>
      <c r="E92" s="28"/>
    </row>
    <row r="93" spans="2:5" x14ac:dyDescent="0.3">
      <c r="B93" s="26" t="s">
        <v>3</v>
      </c>
      <c r="C93" s="12">
        <v>25</v>
      </c>
      <c r="D93" s="28"/>
      <c r="E93" s="28"/>
    </row>
    <row r="94" spans="2:5" x14ac:dyDescent="0.3">
      <c r="B94" s="26" t="s">
        <v>0</v>
      </c>
      <c r="C94" s="12">
        <v>127</v>
      </c>
      <c r="D94" s="28"/>
      <c r="E94" s="28"/>
    </row>
    <row r="95" spans="2:5" x14ac:dyDescent="0.3">
      <c r="B95" s="26" t="s">
        <v>5</v>
      </c>
      <c r="C95" s="12">
        <v>128</v>
      </c>
      <c r="D95" s="28"/>
      <c r="E95" s="28"/>
    </row>
    <row r="96" spans="2:5" x14ac:dyDescent="0.3">
      <c r="B96" s="26" t="s">
        <v>1</v>
      </c>
      <c r="C96" s="12">
        <v>21</v>
      </c>
      <c r="D96" s="28"/>
      <c r="E96" s="28"/>
    </row>
    <row r="97" spans="2:5" x14ac:dyDescent="0.3">
      <c r="B97" s="26" t="s">
        <v>2</v>
      </c>
      <c r="C97" s="12">
        <v>81</v>
      </c>
      <c r="D97" s="28"/>
      <c r="E97" s="28"/>
    </row>
    <row r="98" spans="2:5" x14ac:dyDescent="0.3">
      <c r="B98" s="7" t="s">
        <v>56</v>
      </c>
      <c r="C98" s="8">
        <v>54</v>
      </c>
      <c r="D98" s="27">
        <f>0/C98</f>
        <v>0</v>
      </c>
      <c r="E98" s="27">
        <f>0/(C98-C102)</f>
        <v>0</v>
      </c>
    </row>
    <row r="99" spans="2:5" x14ac:dyDescent="0.3">
      <c r="B99" s="25" t="s">
        <v>7</v>
      </c>
      <c r="C99" s="10">
        <v>53</v>
      </c>
      <c r="D99" s="28"/>
      <c r="E99" s="28"/>
    </row>
    <row r="100" spans="2:5" x14ac:dyDescent="0.3">
      <c r="B100" s="26" t="s">
        <v>5</v>
      </c>
      <c r="C100" s="12">
        <v>53</v>
      </c>
      <c r="D100" s="28"/>
      <c r="E100" s="28"/>
    </row>
    <row r="101" spans="2:5" x14ac:dyDescent="0.3">
      <c r="B101" s="25" t="s">
        <v>6</v>
      </c>
      <c r="C101" s="10">
        <v>1</v>
      </c>
      <c r="D101" s="28"/>
      <c r="E101" s="28"/>
    </row>
    <row r="102" spans="2:5" x14ac:dyDescent="0.3">
      <c r="B102" s="26" t="s">
        <v>3</v>
      </c>
      <c r="C102" s="12">
        <v>1</v>
      </c>
      <c r="D102" s="28"/>
      <c r="E102" s="28"/>
    </row>
    <row r="103" spans="2:5" x14ac:dyDescent="0.3">
      <c r="B103" s="7" t="s">
        <v>63</v>
      </c>
      <c r="C103" s="8">
        <v>106</v>
      </c>
      <c r="D103" s="27">
        <f>C104/C103</f>
        <v>0.23584905660377359</v>
      </c>
      <c r="E103" s="27">
        <f>C104/(C103-C106-C109-C110)</f>
        <v>0.31645569620253167</v>
      </c>
    </row>
    <row r="104" spans="2:5" x14ac:dyDescent="0.3">
      <c r="B104" s="25" t="s">
        <v>66</v>
      </c>
      <c r="C104" s="10">
        <v>25</v>
      </c>
      <c r="D104" s="28"/>
      <c r="E104" s="28"/>
    </row>
    <row r="105" spans="2:5" x14ac:dyDescent="0.3">
      <c r="B105" s="25" t="s">
        <v>7</v>
      </c>
      <c r="C105" s="10">
        <v>28</v>
      </c>
      <c r="D105" s="28"/>
      <c r="E105" s="28"/>
    </row>
    <row r="106" spans="2:5" x14ac:dyDescent="0.3">
      <c r="B106" s="26" t="s">
        <v>0</v>
      </c>
      <c r="C106" s="12">
        <v>1</v>
      </c>
      <c r="D106" s="28"/>
      <c r="E106" s="28"/>
    </row>
    <row r="107" spans="2:5" x14ac:dyDescent="0.3">
      <c r="B107" s="26" t="s">
        <v>5</v>
      </c>
      <c r="C107" s="12">
        <v>27</v>
      </c>
      <c r="D107" s="28"/>
      <c r="E107" s="28"/>
    </row>
    <row r="108" spans="2:5" x14ac:dyDescent="0.3">
      <c r="B108" s="25" t="s">
        <v>6</v>
      </c>
      <c r="C108" s="10">
        <v>53</v>
      </c>
      <c r="D108" s="28"/>
      <c r="E108" s="28"/>
    </row>
    <row r="109" spans="2:5" x14ac:dyDescent="0.3">
      <c r="B109" s="26" t="s">
        <v>3</v>
      </c>
      <c r="C109" s="12">
        <v>11</v>
      </c>
      <c r="D109" s="28"/>
      <c r="E109" s="28"/>
    </row>
    <row r="110" spans="2:5" x14ac:dyDescent="0.3">
      <c r="B110" s="26" t="s">
        <v>0</v>
      </c>
      <c r="C110" s="12">
        <v>15</v>
      </c>
      <c r="D110" s="28"/>
      <c r="E110" s="28"/>
    </row>
    <row r="111" spans="2:5" x14ac:dyDescent="0.3">
      <c r="B111" s="26" t="s">
        <v>5</v>
      </c>
      <c r="C111" s="12">
        <v>22</v>
      </c>
      <c r="D111" s="28"/>
      <c r="E111" s="28"/>
    </row>
    <row r="112" spans="2:5" x14ac:dyDescent="0.3">
      <c r="B112" s="26" t="s">
        <v>1</v>
      </c>
      <c r="C112" s="12">
        <v>2</v>
      </c>
      <c r="D112" s="28"/>
      <c r="E112" s="28"/>
    </row>
    <row r="113" spans="2:5" ht="15" thickBot="1" x14ac:dyDescent="0.35">
      <c r="B113" s="26" t="s">
        <v>2</v>
      </c>
      <c r="C113" s="12">
        <v>3</v>
      </c>
      <c r="D113" s="28"/>
      <c r="E113" s="28"/>
    </row>
    <row r="114" spans="2:5" ht="15" thickBot="1" x14ac:dyDescent="0.35">
      <c r="B114" s="5" t="s">
        <v>15</v>
      </c>
      <c r="C114" s="6">
        <v>11168</v>
      </c>
      <c r="D114" s="17">
        <f>(C116+C129+C141+C153+C167+C180+C193+C204+C215+C226+C235+C246+C258+C266+C277+C287+C299+C309+C314+C328+C341+C352+C361)/C114</f>
        <v>0.60252507163323787</v>
      </c>
      <c r="E114" s="17">
        <f>(C116+C129+C141+C153+C167+C180+C193+C204+C215+C226+C235+C246+C258+C266+C277+C287+C299+C309+C314+C328+C341+C352+C361)/(C114-C118-C119-C123-C124-C131-C132-C136-C137-C143-C147-C148-C155-C156-C161-C162-C169-C174-C175-C182-C183-C187-C188-C195-C198-C199-C206-C209-C210-C217-C220-C221-C228-C230-C231-C237-C241-C242-C248-C249-C252-C253-C260-C261-C268-C271-C272-C279-C282-C289-C293-C294-C301-C304-C305-C311-C316-C317-C322-C323-C330-C335-C336-C346-C347-C354-C356-C365-C366)</f>
        <v>0.73117461697272623</v>
      </c>
    </row>
    <row r="115" spans="2:5" x14ac:dyDescent="0.3">
      <c r="B115" s="7" t="s">
        <v>38</v>
      </c>
      <c r="C115" s="8">
        <v>206</v>
      </c>
      <c r="D115" s="27">
        <f>C116/C115</f>
        <v>0.30097087378640774</v>
      </c>
      <c r="E115" s="27">
        <f>C116/(C115-C118-C119-C123-C124)</f>
        <v>0.47692307692307695</v>
      </c>
    </row>
    <row r="116" spans="2:5" x14ac:dyDescent="0.3">
      <c r="B116" s="25" t="s">
        <v>66</v>
      </c>
      <c r="C116" s="10">
        <v>62</v>
      </c>
      <c r="D116" s="28"/>
      <c r="E116" s="28"/>
    </row>
    <row r="117" spans="2:5" x14ac:dyDescent="0.3">
      <c r="B117" s="25" t="s">
        <v>7</v>
      </c>
      <c r="C117" s="10">
        <v>27</v>
      </c>
      <c r="D117" s="28"/>
      <c r="E117" s="28"/>
    </row>
    <row r="118" spans="2:5" x14ac:dyDescent="0.3">
      <c r="B118" s="26" t="s">
        <v>3</v>
      </c>
      <c r="C118" s="12">
        <v>3</v>
      </c>
      <c r="D118" s="28"/>
      <c r="E118" s="28"/>
    </row>
    <row r="119" spans="2:5" x14ac:dyDescent="0.3">
      <c r="B119" s="26" t="s">
        <v>0</v>
      </c>
      <c r="C119" s="12">
        <v>9</v>
      </c>
      <c r="D119" s="28"/>
      <c r="E119" s="28"/>
    </row>
    <row r="120" spans="2:5" x14ac:dyDescent="0.3">
      <c r="B120" s="26" t="s">
        <v>1</v>
      </c>
      <c r="C120" s="12">
        <v>2</v>
      </c>
      <c r="D120" s="28"/>
      <c r="E120" s="28"/>
    </row>
    <row r="121" spans="2:5" x14ac:dyDescent="0.3">
      <c r="B121" s="26" t="s">
        <v>2</v>
      </c>
      <c r="C121" s="12">
        <v>13</v>
      </c>
      <c r="D121" s="28"/>
      <c r="E121" s="28"/>
    </row>
    <row r="122" spans="2:5" x14ac:dyDescent="0.3">
      <c r="B122" s="25" t="s">
        <v>6</v>
      </c>
      <c r="C122" s="10">
        <v>117</v>
      </c>
      <c r="D122" s="28"/>
      <c r="E122" s="28"/>
    </row>
    <row r="123" spans="2:5" x14ac:dyDescent="0.3">
      <c r="B123" s="26" t="s">
        <v>3</v>
      </c>
      <c r="C123" s="12">
        <v>8</v>
      </c>
      <c r="D123" s="28"/>
      <c r="E123" s="28"/>
    </row>
    <row r="124" spans="2:5" x14ac:dyDescent="0.3">
      <c r="B124" s="26" t="s">
        <v>0</v>
      </c>
      <c r="C124" s="12">
        <v>56</v>
      </c>
      <c r="D124" s="28"/>
      <c r="E124" s="28"/>
    </row>
    <row r="125" spans="2:5" x14ac:dyDescent="0.3">
      <c r="B125" s="26" t="s">
        <v>5</v>
      </c>
      <c r="C125" s="12">
        <v>27</v>
      </c>
      <c r="D125" s="28"/>
      <c r="E125" s="28"/>
    </row>
    <row r="126" spans="2:5" x14ac:dyDescent="0.3">
      <c r="B126" s="26" t="s">
        <v>1</v>
      </c>
      <c r="C126" s="12">
        <v>6</v>
      </c>
      <c r="D126" s="28"/>
      <c r="E126" s="28"/>
    </row>
    <row r="127" spans="2:5" x14ac:dyDescent="0.3">
      <c r="B127" s="26" t="s">
        <v>2</v>
      </c>
      <c r="C127" s="12">
        <v>20</v>
      </c>
      <c r="D127" s="28"/>
      <c r="E127" s="28"/>
    </row>
    <row r="128" spans="2:5" x14ac:dyDescent="0.3">
      <c r="B128" s="7" t="s">
        <v>46</v>
      </c>
      <c r="C128" s="8">
        <v>116</v>
      </c>
      <c r="D128" s="27">
        <f>C129/C128</f>
        <v>0.38793103448275862</v>
      </c>
      <c r="E128" s="27">
        <f>C129/(C128-C131-C132-C136-C137)</f>
        <v>0.45</v>
      </c>
    </row>
    <row r="129" spans="2:5" x14ac:dyDescent="0.3">
      <c r="B129" s="25" t="s">
        <v>66</v>
      </c>
      <c r="C129" s="10">
        <v>45</v>
      </c>
      <c r="D129" s="28"/>
      <c r="E129" s="28"/>
    </row>
    <row r="130" spans="2:5" x14ac:dyDescent="0.3">
      <c r="B130" s="25" t="s">
        <v>7</v>
      </c>
      <c r="C130" s="10">
        <v>9</v>
      </c>
      <c r="D130" s="28"/>
      <c r="E130" s="28"/>
    </row>
    <row r="131" spans="2:5" x14ac:dyDescent="0.3">
      <c r="B131" s="26" t="s">
        <v>3</v>
      </c>
      <c r="C131" s="12">
        <v>1</v>
      </c>
      <c r="D131" s="28"/>
      <c r="E131" s="28"/>
    </row>
    <row r="132" spans="2:5" x14ac:dyDescent="0.3">
      <c r="B132" s="26" t="s">
        <v>0</v>
      </c>
      <c r="C132" s="12">
        <v>1</v>
      </c>
      <c r="D132" s="28"/>
      <c r="E132" s="28"/>
    </row>
    <row r="133" spans="2:5" x14ac:dyDescent="0.3">
      <c r="B133" s="26" t="s">
        <v>1</v>
      </c>
      <c r="C133" s="12">
        <v>1</v>
      </c>
      <c r="D133" s="28"/>
      <c r="E133" s="28"/>
    </row>
    <row r="134" spans="2:5" x14ac:dyDescent="0.3">
      <c r="B134" s="26" t="s">
        <v>2</v>
      </c>
      <c r="C134" s="12">
        <v>6</v>
      </c>
      <c r="D134" s="28"/>
      <c r="E134" s="28"/>
    </row>
    <row r="135" spans="2:5" x14ac:dyDescent="0.3">
      <c r="B135" s="25" t="s">
        <v>6</v>
      </c>
      <c r="C135" s="10">
        <v>62</v>
      </c>
      <c r="D135" s="28"/>
      <c r="E135" s="28"/>
    </row>
    <row r="136" spans="2:5" x14ac:dyDescent="0.3">
      <c r="B136" s="26" t="s">
        <v>3</v>
      </c>
      <c r="C136" s="12">
        <v>4</v>
      </c>
      <c r="D136" s="28"/>
      <c r="E136" s="28"/>
    </row>
    <row r="137" spans="2:5" x14ac:dyDescent="0.3">
      <c r="B137" s="26" t="s">
        <v>0</v>
      </c>
      <c r="C137" s="12">
        <v>10</v>
      </c>
      <c r="D137" s="28"/>
      <c r="E137" s="28"/>
    </row>
    <row r="138" spans="2:5" x14ac:dyDescent="0.3">
      <c r="B138" s="26" t="s">
        <v>5</v>
      </c>
      <c r="C138" s="12">
        <v>41</v>
      </c>
      <c r="D138" s="28"/>
      <c r="E138" s="28"/>
    </row>
    <row r="139" spans="2:5" x14ac:dyDescent="0.3">
      <c r="B139" s="26" t="s">
        <v>2</v>
      </c>
      <c r="C139" s="12">
        <v>7</v>
      </c>
      <c r="D139" s="28"/>
      <c r="E139" s="28"/>
    </row>
    <row r="140" spans="2:5" x14ac:dyDescent="0.3">
      <c r="B140" s="7" t="s">
        <v>39</v>
      </c>
      <c r="C140" s="8">
        <v>515</v>
      </c>
      <c r="D140" s="27">
        <f>C141/C140</f>
        <v>0.63883495145631064</v>
      </c>
      <c r="E140" s="27">
        <f>C141/(C140-C143-C147-C148)</f>
        <v>0.75981524249422627</v>
      </c>
    </row>
    <row r="141" spans="2:5" x14ac:dyDescent="0.3">
      <c r="B141" s="25" t="s">
        <v>66</v>
      </c>
      <c r="C141" s="10">
        <v>329</v>
      </c>
      <c r="D141" s="28"/>
      <c r="E141" s="28"/>
    </row>
    <row r="142" spans="2:5" x14ac:dyDescent="0.3">
      <c r="B142" s="25" t="s">
        <v>7</v>
      </c>
      <c r="C142" s="10">
        <v>10</v>
      </c>
      <c r="D142" s="28"/>
      <c r="E142" s="28"/>
    </row>
    <row r="143" spans="2:5" x14ac:dyDescent="0.3">
      <c r="B143" s="26" t="s">
        <v>0</v>
      </c>
      <c r="C143" s="12">
        <v>3</v>
      </c>
      <c r="D143" s="28"/>
      <c r="E143" s="28"/>
    </row>
    <row r="144" spans="2:5" x14ac:dyDescent="0.3">
      <c r="B144" s="26" t="s">
        <v>1</v>
      </c>
      <c r="C144" s="12">
        <v>2</v>
      </c>
      <c r="D144" s="28"/>
      <c r="E144" s="28"/>
    </row>
    <row r="145" spans="2:5" x14ac:dyDescent="0.3">
      <c r="B145" s="26" t="s">
        <v>2</v>
      </c>
      <c r="C145" s="12">
        <v>5</v>
      </c>
      <c r="D145" s="28"/>
      <c r="E145" s="28"/>
    </row>
    <row r="146" spans="2:5" x14ac:dyDescent="0.3">
      <c r="B146" s="25" t="s">
        <v>6</v>
      </c>
      <c r="C146" s="10">
        <v>176</v>
      </c>
      <c r="D146" s="28"/>
      <c r="E146" s="28"/>
    </row>
    <row r="147" spans="2:5" x14ac:dyDescent="0.3">
      <c r="B147" s="26" t="s">
        <v>3</v>
      </c>
      <c r="C147" s="12">
        <v>17</v>
      </c>
      <c r="D147" s="28"/>
      <c r="E147" s="28"/>
    </row>
    <row r="148" spans="2:5" x14ac:dyDescent="0.3">
      <c r="B148" s="26" t="s">
        <v>0</v>
      </c>
      <c r="C148" s="12">
        <v>62</v>
      </c>
      <c r="D148" s="28"/>
      <c r="E148" s="28"/>
    </row>
    <row r="149" spans="2:5" x14ac:dyDescent="0.3">
      <c r="B149" s="26" t="s">
        <v>5</v>
      </c>
      <c r="C149" s="12">
        <v>70</v>
      </c>
      <c r="D149" s="28"/>
      <c r="E149" s="28"/>
    </row>
    <row r="150" spans="2:5" x14ac:dyDescent="0.3">
      <c r="B150" s="26" t="s">
        <v>1</v>
      </c>
      <c r="C150" s="12">
        <v>13</v>
      </c>
      <c r="D150" s="28"/>
      <c r="E150" s="28"/>
    </row>
    <row r="151" spans="2:5" x14ac:dyDescent="0.3">
      <c r="B151" s="26" t="s">
        <v>2</v>
      </c>
      <c r="C151" s="12">
        <v>14</v>
      </c>
      <c r="D151" s="28"/>
      <c r="E151" s="28"/>
    </row>
    <row r="152" spans="2:5" x14ac:dyDescent="0.3">
      <c r="B152" s="7" t="s">
        <v>41</v>
      </c>
      <c r="C152" s="8">
        <v>4854</v>
      </c>
      <c r="D152" s="27">
        <f>C153/C152</f>
        <v>0.65966213432220844</v>
      </c>
      <c r="E152" s="27">
        <f>C153/(C152-C155-C156-C161-C162)</f>
        <v>0.77511498426531111</v>
      </c>
    </row>
    <row r="153" spans="2:5" x14ac:dyDescent="0.3">
      <c r="B153" s="25" t="s">
        <v>66</v>
      </c>
      <c r="C153" s="10">
        <v>3202</v>
      </c>
      <c r="D153" s="28"/>
      <c r="E153" s="28"/>
    </row>
    <row r="154" spans="2:5" x14ac:dyDescent="0.3">
      <c r="B154" s="25" t="s">
        <v>7</v>
      </c>
      <c r="C154" s="10">
        <v>230</v>
      </c>
      <c r="D154" s="28"/>
      <c r="E154" s="28"/>
    </row>
    <row r="155" spans="2:5" x14ac:dyDescent="0.3">
      <c r="B155" s="26" t="s">
        <v>3</v>
      </c>
      <c r="C155" s="12">
        <v>5</v>
      </c>
      <c r="D155" s="28"/>
      <c r="E155" s="28"/>
    </row>
    <row r="156" spans="2:5" x14ac:dyDescent="0.3">
      <c r="B156" s="26" t="s">
        <v>0</v>
      </c>
      <c r="C156" s="12">
        <v>85</v>
      </c>
      <c r="D156" s="28"/>
      <c r="E156" s="28"/>
    </row>
    <row r="157" spans="2:5" x14ac:dyDescent="0.3">
      <c r="B157" s="26" t="s">
        <v>5</v>
      </c>
      <c r="C157" s="12">
        <v>1</v>
      </c>
      <c r="D157" s="28"/>
      <c r="E157" s="28"/>
    </row>
    <row r="158" spans="2:5" x14ac:dyDescent="0.3">
      <c r="B158" s="26" t="s">
        <v>1</v>
      </c>
      <c r="C158" s="12">
        <v>18</v>
      </c>
      <c r="D158" s="28"/>
      <c r="E158" s="28"/>
    </row>
    <row r="159" spans="2:5" x14ac:dyDescent="0.3">
      <c r="B159" s="26" t="s">
        <v>2</v>
      </c>
      <c r="C159" s="12">
        <v>121</v>
      </c>
      <c r="D159" s="28"/>
      <c r="E159" s="28"/>
    </row>
    <row r="160" spans="2:5" x14ac:dyDescent="0.3">
      <c r="B160" s="25" t="s">
        <v>6</v>
      </c>
      <c r="C160" s="10">
        <v>1422</v>
      </c>
      <c r="D160" s="28"/>
      <c r="E160" s="28"/>
    </row>
    <row r="161" spans="2:5" x14ac:dyDescent="0.3">
      <c r="B161" s="26" t="s">
        <v>3</v>
      </c>
      <c r="C161" s="12">
        <v>141</v>
      </c>
      <c r="D161" s="28"/>
      <c r="E161" s="28"/>
    </row>
    <row r="162" spans="2:5" x14ac:dyDescent="0.3">
      <c r="B162" s="26" t="s">
        <v>0</v>
      </c>
      <c r="C162" s="12">
        <v>492</v>
      </c>
      <c r="D162" s="28"/>
      <c r="E162" s="28"/>
    </row>
    <row r="163" spans="2:5" x14ac:dyDescent="0.3">
      <c r="B163" s="26" t="s">
        <v>5</v>
      </c>
      <c r="C163" s="12">
        <v>459</v>
      </c>
      <c r="D163" s="28"/>
      <c r="E163" s="28"/>
    </row>
    <row r="164" spans="2:5" x14ac:dyDescent="0.3">
      <c r="B164" s="26" t="s">
        <v>1</v>
      </c>
      <c r="C164" s="12">
        <v>133</v>
      </c>
      <c r="D164" s="28"/>
      <c r="E164" s="28"/>
    </row>
    <row r="165" spans="2:5" x14ac:dyDescent="0.3">
      <c r="B165" s="26" t="s">
        <v>2</v>
      </c>
      <c r="C165" s="12">
        <v>197</v>
      </c>
      <c r="D165" s="28"/>
      <c r="E165" s="28"/>
    </row>
    <row r="166" spans="2:5" x14ac:dyDescent="0.3">
      <c r="B166" s="7" t="s">
        <v>40</v>
      </c>
      <c r="C166" s="8">
        <v>355</v>
      </c>
      <c r="D166" s="27">
        <f>C167/C166</f>
        <v>0.50140845070422535</v>
      </c>
      <c r="E166" s="27">
        <f>C167/(C166-C169-C174-C175)</f>
        <v>0.68199233716475094</v>
      </c>
    </row>
    <row r="167" spans="2:5" x14ac:dyDescent="0.3">
      <c r="B167" s="25" t="s">
        <v>66</v>
      </c>
      <c r="C167" s="10">
        <v>178</v>
      </c>
      <c r="D167" s="28"/>
      <c r="E167" s="28"/>
    </row>
    <row r="168" spans="2:5" x14ac:dyDescent="0.3">
      <c r="B168" s="25" t="s">
        <v>7</v>
      </c>
      <c r="C168" s="10">
        <v>14</v>
      </c>
      <c r="D168" s="28"/>
      <c r="E168" s="28"/>
    </row>
    <row r="169" spans="2:5" x14ac:dyDescent="0.3">
      <c r="B169" s="26" t="s">
        <v>0</v>
      </c>
      <c r="C169" s="12">
        <v>6</v>
      </c>
      <c r="D169" s="28"/>
      <c r="E169" s="28"/>
    </row>
    <row r="170" spans="2:5" x14ac:dyDescent="0.3">
      <c r="B170" s="26" t="s">
        <v>5</v>
      </c>
      <c r="C170" s="12">
        <v>1</v>
      </c>
      <c r="D170" s="28"/>
      <c r="E170" s="28"/>
    </row>
    <row r="171" spans="2:5" x14ac:dyDescent="0.3">
      <c r="B171" s="26" t="s">
        <v>1</v>
      </c>
      <c r="C171" s="12">
        <v>1</v>
      </c>
      <c r="D171" s="28"/>
      <c r="E171" s="28"/>
    </row>
    <row r="172" spans="2:5" x14ac:dyDescent="0.3">
      <c r="B172" s="26" t="s">
        <v>2</v>
      </c>
      <c r="C172" s="12">
        <v>6</v>
      </c>
      <c r="D172" s="28"/>
      <c r="E172" s="28"/>
    </row>
    <row r="173" spans="2:5" x14ac:dyDescent="0.3">
      <c r="B173" s="25" t="s">
        <v>6</v>
      </c>
      <c r="C173" s="10">
        <v>163</v>
      </c>
      <c r="D173" s="28"/>
      <c r="E173" s="28"/>
    </row>
    <row r="174" spans="2:5" x14ac:dyDescent="0.3">
      <c r="B174" s="26" t="s">
        <v>3</v>
      </c>
      <c r="C174" s="12">
        <v>17</v>
      </c>
      <c r="D174" s="28"/>
      <c r="E174" s="28"/>
    </row>
    <row r="175" spans="2:5" x14ac:dyDescent="0.3">
      <c r="B175" s="26" t="s">
        <v>0</v>
      </c>
      <c r="C175" s="12">
        <v>71</v>
      </c>
      <c r="D175" s="28"/>
      <c r="E175" s="28"/>
    </row>
    <row r="176" spans="2:5" x14ac:dyDescent="0.3">
      <c r="B176" s="26" t="s">
        <v>5</v>
      </c>
      <c r="C176" s="12">
        <v>61</v>
      </c>
      <c r="D176" s="28"/>
      <c r="E176" s="28"/>
    </row>
    <row r="177" spans="2:5" x14ac:dyDescent="0.3">
      <c r="B177" s="26" t="s">
        <v>1</v>
      </c>
      <c r="C177" s="12">
        <v>6</v>
      </c>
      <c r="D177" s="28"/>
      <c r="E177" s="28"/>
    </row>
    <row r="178" spans="2:5" x14ac:dyDescent="0.3">
      <c r="B178" s="26" t="s">
        <v>2</v>
      </c>
      <c r="C178" s="12">
        <v>8</v>
      </c>
      <c r="D178" s="28"/>
      <c r="E178" s="28"/>
    </row>
    <row r="179" spans="2:5" x14ac:dyDescent="0.3">
      <c r="B179" s="7" t="s">
        <v>42</v>
      </c>
      <c r="C179" s="8">
        <v>1065</v>
      </c>
      <c r="D179" s="27">
        <f>C180/C179</f>
        <v>0.57276995305164324</v>
      </c>
      <c r="E179" s="27">
        <f>C180/(C179-C182-C183-C187-C188)</f>
        <v>0.69397042093287831</v>
      </c>
    </row>
    <row r="180" spans="2:5" x14ac:dyDescent="0.3">
      <c r="B180" s="25" t="s">
        <v>66</v>
      </c>
      <c r="C180" s="10">
        <v>610</v>
      </c>
      <c r="D180" s="28"/>
      <c r="E180" s="28"/>
    </row>
    <row r="181" spans="2:5" x14ac:dyDescent="0.3">
      <c r="B181" s="25" t="s">
        <v>7</v>
      </c>
      <c r="C181" s="10">
        <v>40</v>
      </c>
      <c r="D181" s="28"/>
      <c r="E181" s="28"/>
    </row>
    <row r="182" spans="2:5" x14ac:dyDescent="0.3">
      <c r="B182" s="26" t="s">
        <v>3</v>
      </c>
      <c r="C182" s="12">
        <v>1</v>
      </c>
      <c r="D182" s="28"/>
      <c r="E182" s="28"/>
    </row>
    <row r="183" spans="2:5" x14ac:dyDescent="0.3">
      <c r="B183" s="26" t="s">
        <v>0</v>
      </c>
      <c r="C183" s="12">
        <v>15</v>
      </c>
      <c r="D183" s="28"/>
      <c r="E183" s="28"/>
    </row>
    <row r="184" spans="2:5" x14ac:dyDescent="0.3">
      <c r="B184" s="26" t="s">
        <v>1</v>
      </c>
      <c r="C184" s="12">
        <v>4</v>
      </c>
      <c r="D184" s="28"/>
      <c r="E184" s="28"/>
    </row>
    <row r="185" spans="2:5" x14ac:dyDescent="0.3">
      <c r="B185" s="26" t="s">
        <v>2</v>
      </c>
      <c r="C185" s="12">
        <v>20</v>
      </c>
      <c r="D185" s="28"/>
      <c r="E185" s="28"/>
    </row>
    <row r="186" spans="2:5" x14ac:dyDescent="0.3">
      <c r="B186" s="25" t="s">
        <v>6</v>
      </c>
      <c r="C186" s="10">
        <v>415</v>
      </c>
      <c r="D186" s="28"/>
      <c r="E186" s="28"/>
    </row>
    <row r="187" spans="2:5" x14ac:dyDescent="0.3">
      <c r="B187" s="26" t="s">
        <v>3</v>
      </c>
      <c r="C187" s="12">
        <v>22</v>
      </c>
      <c r="D187" s="28"/>
      <c r="E187" s="28"/>
    </row>
    <row r="188" spans="2:5" x14ac:dyDescent="0.3">
      <c r="B188" s="26" t="s">
        <v>0</v>
      </c>
      <c r="C188" s="12">
        <v>148</v>
      </c>
      <c r="D188" s="28"/>
      <c r="E188" s="28"/>
    </row>
    <row r="189" spans="2:5" x14ac:dyDescent="0.3">
      <c r="B189" s="26" t="s">
        <v>5</v>
      </c>
      <c r="C189" s="12">
        <v>184</v>
      </c>
      <c r="D189" s="28"/>
      <c r="E189" s="28"/>
    </row>
    <row r="190" spans="2:5" x14ac:dyDescent="0.3">
      <c r="B190" s="26" t="s">
        <v>1</v>
      </c>
      <c r="C190" s="12">
        <v>13</v>
      </c>
      <c r="D190" s="28"/>
      <c r="E190" s="28"/>
    </row>
    <row r="191" spans="2:5" x14ac:dyDescent="0.3">
      <c r="B191" s="26" t="s">
        <v>2</v>
      </c>
      <c r="C191" s="12">
        <v>48</v>
      </c>
      <c r="D191" s="28"/>
      <c r="E191" s="28"/>
    </row>
    <row r="192" spans="2:5" x14ac:dyDescent="0.3">
      <c r="B192" s="7" t="s">
        <v>43</v>
      </c>
      <c r="C192" s="8">
        <v>645</v>
      </c>
      <c r="D192" s="27">
        <f>C193/C192</f>
        <v>0.68527131782945738</v>
      </c>
      <c r="E192" s="27">
        <f>C193/(C192-C195-C198-C199)</f>
        <v>0.82462686567164178</v>
      </c>
    </row>
    <row r="193" spans="2:5" x14ac:dyDescent="0.3">
      <c r="B193" s="25" t="s">
        <v>66</v>
      </c>
      <c r="C193" s="10">
        <v>442</v>
      </c>
      <c r="D193" s="28"/>
      <c r="E193" s="28"/>
    </row>
    <row r="194" spans="2:5" x14ac:dyDescent="0.3">
      <c r="B194" s="25" t="s">
        <v>7</v>
      </c>
      <c r="C194" s="10">
        <v>9</v>
      </c>
      <c r="D194" s="28"/>
      <c r="E194" s="28"/>
    </row>
    <row r="195" spans="2:5" x14ac:dyDescent="0.3">
      <c r="B195" s="26" t="s">
        <v>0</v>
      </c>
      <c r="C195" s="12">
        <v>4</v>
      </c>
      <c r="D195" s="28"/>
      <c r="E195" s="28"/>
    </row>
    <row r="196" spans="2:5" x14ac:dyDescent="0.3">
      <c r="B196" s="26" t="s">
        <v>2</v>
      </c>
      <c r="C196" s="12">
        <v>5</v>
      </c>
      <c r="D196" s="28"/>
      <c r="E196" s="28"/>
    </row>
    <row r="197" spans="2:5" x14ac:dyDescent="0.3">
      <c r="B197" s="25" t="s">
        <v>6</v>
      </c>
      <c r="C197" s="10">
        <v>194</v>
      </c>
      <c r="D197" s="28"/>
      <c r="E197" s="28"/>
    </row>
    <row r="198" spans="2:5" x14ac:dyDescent="0.3">
      <c r="B198" s="26" t="s">
        <v>3</v>
      </c>
      <c r="C198" s="12">
        <v>20</v>
      </c>
      <c r="D198" s="28"/>
      <c r="E198" s="28"/>
    </row>
    <row r="199" spans="2:5" x14ac:dyDescent="0.3">
      <c r="B199" s="26" t="s">
        <v>0</v>
      </c>
      <c r="C199" s="12">
        <v>85</v>
      </c>
      <c r="D199" s="28"/>
      <c r="E199" s="28"/>
    </row>
    <row r="200" spans="2:5" x14ac:dyDescent="0.3">
      <c r="B200" s="26" t="s">
        <v>5</v>
      </c>
      <c r="C200" s="12">
        <v>58</v>
      </c>
      <c r="D200" s="28"/>
      <c r="E200" s="28"/>
    </row>
    <row r="201" spans="2:5" x14ac:dyDescent="0.3">
      <c r="B201" s="26" t="s">
        <v>1</v>
      </c>
      <c r="C201" s="12">
        <v>15</v>
      </c>
      <c r="D201" s="28"/>
      <c r="E201" s="28"/>
    </row>
    <row r="202" spans="2:5" x14ac:dyDescent="0.3">
      <c r="B202" s="26" t="s">
        <v>2</v>
      </c>
      <c r="C202" s="12">
        <v>16</v>
      </c>
      <c r="D202" s="28"/>
      <c r="E202" s="28"/>
    </row>
    <row r="203" spans="2:5" x14ac:dyDescent="0.3">
      <c r="B203" s="7" t="s">
        <v>44</v>
      </c>
      <c r="C203" s="8">
        <v>209</v>
      </c>
      <c r="D203" s="27">
        <f>C204/C203</f>
        <v>0.50239234449760761</v>
      </c>
      <c r="E203" s="27">
        <f>C204/(C203-C206-C209-C210)</f>
        <v>0.625</v>
      </c>
    </row>
    <row r="204" spans="2:5" x14ac:dyDescent="0.3">
      <c r="B204" s="25" t="s">
        <v>66</v>
      </c>
      <c r="C204" s="10">
        <v>105</v>
      </c>
      <c r="D204" s="28"/>
      <c r="E204" s="28"/>
    </row>
    <row r="205" spans="2:5" x14ac:dyDescent="0.3">
      <c r="B205" s="25" t="s">
        <v>7</v>
      </c>
      <c r="C205" s="10">
        <v>4</v>
      </c>
      <c r="D205" s="28"/>
      <c r="E205" s="28"/>
    </row>
    <row r="206" spans="2:5" x14ac:dyDescent="0.3">
      <c r="B206" s="26" t="s">
        <v>0</v>
      </c>
      <c r="C206" s="12">
        <v>1</v>
      </c>
      <c r="D206" s="28"/>
      <c r="E206" s="28"/>
    </row>
    <row r="207" spans="2:5" x14ac:dyDescent="0.3">
      <c r="B207" s="26" t="s">
        <v>2</v>
      </c>
      <c r="C207" s="12">
        <v>3</v>
      </c>
      <c r="D207" s="28"/>
      <c r="E207" s="28"/>
    </row>
    <row r="208" spans="2:5" x14ac:dyDescent="0.3">
      <c r="B208" s="25" t="s">
        <v>6</v>
      </c>
      <c r="C208" s="10">
        <v>100</v>
      </c>
      <c r="D208" s="28"/>
      <c r="E208" s="28"/>
    </row>
    <row r="209" spans="2:5" x14ac:dyDescent="0.3">
      <c r="B209" s="26" t="s">
        <v>3</v>
      </c>
      <c r="C209" s="12">
        <v>8</v>
      </c>
      <c r="D209" s="28"/>
      <c r="E209" s="28"/>
    </row>
    <row r="210" spans="2:5" x14ac:dyDescent="0.3">
      <c r="B210" s="26" t="s">
        <v>0</v>
      </c>
      <c r="C210" s="12">
        <v>32</v>
      </c>
      <c r="D210" s="28"/>
      <c r="E210" s="28"/>
    </row>
    <row r="211" spans="2:5" x14ac:dyDescent="0.3">
      <c r="B211" s="26" t="s">
        <v>5</v>
      </c>
      <c r="C211" s="12">
        <v>47</v>
      </c>
      <c r="D211" s="28"/>
      <c r="E211" s="28"/>
    </row>
    <row r="212" spans="2:5" x14ac:dyDescent="0.3">
      <c r="B212" s="26" t="s">
        <v>1</v>
      </c>
      <c r="C212" s="12">
        <v>5</v>
      </c>
      <c r="D212" s="28"/>
      <c r="E212" s="28"/>
    </row>
    <row r="213" spans="2:5" x14ac:dyDescent="0.3">
      <c r="B213" s="26" t="s">
        <v>2</v>
      </c>
      <c r="C213" s="12">
        <v>8</v>
      </c>
      <c r="D213" s="28"/>
      <c r="E213" s="28"/>
    </row>
    <row r="214" spans="2:5" x14ac:dyDescent="0.3">
      <c r="B214" s="7" t="s">
        <v>48</v>
      </c>
      <c r="C214" s="8">
        <v>62</v>
      </c>
      <c r="D214" s="27">
        <f>C215/C214</f>
        <v>0.29032258064516131</v>
      </c>
      <c r="E214" s="27">
        <f>C215/(C214-C217-C220-C221)</f>
        <v>0.45</v>
      </c>
    </row>
    <row r="215" spans="2:5" x14ac:dyDescent="0.3">
      <c r="B215" s="25" t="s">
        <v>66</v>
      </c>
      <c r="C215" s="10">
        <v>18</v>
      </c>
      <c r="D215" s="28"/>
      <c r="E215" s="28"/>
    </row>
    <row r="216" spans="2:5" x14ac:dyDescent="0.3">
      <c r="B216" s="25" t="s">
        <v>7</v>
      </c>
      <c r="C216" s="10">
        <v>2</v>
      </c>
      <c r="D216" s="28"/>
      <c r="E216" s="28"/>
    </row>
    <row r="217" spans="2:5" x14ac:dyDescent="0.3">
      <c r="B217" s="26" t="s">
        <v>0</v>
      </c>
      <c r="C217" s="12">
        <v>1</v>
      </c>
      <c r="D217" s="28"/>
      <c r="E217" s="28"/>
    </row>
    <row r="218" spans="2:5" x14ac:dyDescent="0.3">
      <c r="B218" s="26" t="s">
        <v>1</v>
      </c>
      <c r="C218" s="12">
        <v>1</v>
      </c>
      <c r="D218" s="28"/>
      <c r="E218" s="28"/>
    </row>
    <row r="219" spans="2:5" x14ac:dyDescent="0.3">
      <c r="B219" s="25" t="s">
        <v>6</v>
      </c>
      <c r="C219" s="10">
        <v>42</v>
      </c>
      <c r="D219" s="28"/>
      <c r="E219" s="28"/>
    </row>
    <row r="220" spans="2:5" x14ac:dyDescent="0.3">
      <c r="B220" s="26" t="s">
        <v>3</v>
      </c>
      <c r="C220" s="12">
        <v>1</v>
      </c>
      <c r="D220" s="28"/>
      <c r="E220" s="28"/>
    </row>
    <row r="221" spans="2:5" x14ac:dyDescent="0.3">
      <c r="B221" s="26" t="s">
        <v>0</v>
      </c>
      <c r="C221" s="12">
        <v>20</v>
      </c>
      <c r="D221" s="28"/>
      <c r="E221" s="28"/>
    </row>
    <row r="222" spans="2:5" x14ac:dyDescent="0.3">
      <c r="B222" s="26" t="s">
        <v>5</v>
      </c>
      <c r="C222" s="12">
        <v>15</v>
      </c>
      <c r="D222" s="28"/>
      <c r="E222" s="28"/>
    </row>
    <row r="223" spans="2:5" x14ac:dyDescent="0.3">
      <c r="B223" s="26" t="s">
        <v>1</v>
      </c>
      <c r="C223" s="12">
        <v>2</v>
      </c>
      <c r="D223" s="28"/>
      <c r="E223" s="28"/>
    </row>
    <row r="224" spans="2:5" x14ac:dyDescent="0.3">
      <c r="B224" s="26" t="s">
        <v>2</v>
      </c>
      <c r="C224" s="12">
        <v>4</v>
      </c>
      <c r="D224" s="28"/>
      <c r="E224" s="28"/>
    </row>
    <row r="225" spans="2:5" x14ac:dyDescent="0.3">
      <c r="B225" s="7" t="s">
        <v>49</v>
      </c>
      <c r="C225" s="8">
        <v>31</v>
      </c>
      <c r="D225" s="27">
        <f>C226/C225</f>
        <v>0.41935483870967744</v>
      </c>
      <c r="E225" s="27">
        <f>C226/(C225-C228-C230-C231)</f>
        <v>0.61904761904761907</v>
      </c>
    </row>
    <row r="226" spans="2:5" x14ac:dyDescent="0.3">
      <c r="B226" s="25" t="s">
        <v>66</v>
      </c>
      <c r="C226" s="10">
        <v>13</v>
      </c>
      <c r="D226" s="28"/>
      <c r="E226" s="28"/>
    </row>
    <row r="227" spans="2:5" x14ac:dyDescent="0.3">
      <c r="B227" s="25" t="s">
        <v>7</v>
      </c>
      <c r="C227" s="10">
        <v>2</v>
      </c>
      <c r="D227" s="28"/>
      <c r="E227" s="28"/>
    </row>
    <row r="228" spans="2:5" x14ac:dyDescent="0.3">
      <c r="B228" s="26" t="s">
        <v>0</v>
      </c>
      <c r="C228" s="12">
        <v>2</v>
      </c>
      <c r="D228" s="28"/>
      <c r="E228" s="28"/>
    </row>
    <row r="229" spans="2:5" x14ac:dyDescent="0.3">
      <c r="B229" s="25" t="s">
        <v>6</v>
      </c>
      <c r="C229" s="10">
        <v>16</v>
      </c>
      <c r="D229" s="28"/>
      <c r="E229" s="28"/>
    </row>
    <row r="230" spans="2:5" x14ac:dyDescent="0.3">
      <c r="B230" s="26" t="s">
        <v>3</v>
      </c>
      <c r="C230" s="12">
        <v>1</v>
      </c>
      <c r="D230" s="28"/>
      <c r="E230" s="28"/>
    </row>
    <row r="231" spans="2:5" x14ac:dyDescent="0.3">
      <c r="B231" s="26" t="s">
        <v>0</v>
      </c>
      <c r="C231" s="12">
        <v>7</v>
      </c>
      <c r="D231" s="28"/>
      <c r="E231" s="28"/>
    </row>
    <row r="232" spans="2:5" x14ac:dyDescent="0.3">
      <c r="B232" s="26" t="s">
        <v>5</v>
      </c>
      <c r="C232" s="12">
        <v>6</v>
      </c>
      <c r="D232" s="28"/>
      <c r="E232" s="28"/>
    </row>
    <row r="233" spans="2:5" x14ac:dyDescent="0.3">
      <c r="B233" s="26" t="s">
        <v>2</v>
      </c>
      <c r="C233" s="12">
        <v>2</v>
      </c>
      <c r="D233" s="28"/>
      <c r="E233" s="28"/>
    </row>
    <row r="234" spans="2:5" x14ac:dyDescent="0.3">
      <c r="B234" s="7" t="s">
        <v>50</v>
      </c>
      <c r="C234" s="8">
        <v>117</v>
      </c>
      <c r="D234" s="27">
        <f>C235/C234</f>
        <v>0.38461538461538464</v>
      </c>
      <c r="E234" s="27">
        <f>C235/(C234-C237-C241-C242)</f>
        <v>0.6</v>
      </c>
    </row>
    <row r="235" spans="2:5" x14ac:dyDescent="0.3">
      <c r="B235" s="25" t="s">
        <v>66</v>
      </c>
      <c r="C235" s="10">
        <v>45</v>
      </c>
      <c r="D235" s="28"/>
      <c r="E235" s="28"/>
    </row>
    <row r="236" spans="2:5" x14ac:dyDescent="0.3">
      <c r="B236" s="25" t="s">
        <v>7</v>
      </c>
      <c r="C236" s="10">
        <v>10</v>
      </c>
      <c r="D236" s="28"/>
      <c r="E236" s="28"/>
    </row>
    <row r="237" spans="2:5" x14ac:dyDescent="0.3">
      <c r="B237" s="26" t="s">
        <v>0</v>
      </c>
      <c r="C237" s="12">
        <v>8</v>
      </c>
      <c r="D237" s="28"/>
      <c r="E237" s="28"/>
    </row>
    <row r="238" spans="2:5" x14ac:dyDescent="0.3">
      <c r="B238" s="26" t="s">
        <v>1</v>
      </c>
      <c r="C238" s="12">
        <v>1</v>
      </c>
      <c r="D238" s="28"/>
      <c r="E238" s="28"/>
    </row>
    <row r="239" spans="2:5" x14ac:dyDescent="0.3">
      <c r="B239" s="26" t="s">
        <v>2</v>
      </c>
      <c r="C239" s="12">
        <v>1</v>
      </c>
      <c r="D239" s="28"/>
      <c r="E239" s="28"/>
    </row>
    <row r="240" spans="2:5" x14ac:dyDescent="0.3">
      <c r="B240" s="25" t="s">
        <v>6</v>
      </c>
      <c r="C240" s="10">
        <v>62</v>
      </c>
      <c r="D240" s="28"/>
      <c r="E240" s="28"/>
    </row>
    <row r="241" spans="2:5" x14ac:dyDescent="0.3">
      <c r="B241" s="26" t="s">
        <v>3</v>
      </c>
      <c r="C241" s="12">
        <v>2</v>
      </c>
      <c r="D241" s="28"/>
      <c r="E241" s="28"/>
    </row>
    <row r="242" spans="2:5" x14ac:dyDescent="0.3">
      <c r="B242" s="26" t="s">
        <v>0</v>
      </c>
      <c r="C242" s="12">
        <v>32</v>
      </c>
      <c r="D242" s="28"/>
      <c r="E242" s="28"/>
    </row>
    <row r="243" spans="2:5" x14ac:dyDescent="0.3">
      <c r="B243" s="26" t="s">
        <v>5</v>
      </c>
      <c r="C243" s="12">
        <v>16</v>
      </c>
      <c r="D243" s="28"/>
      <c r="E243" s="28"/>
    </row>
    <row r="244" spans="2:5" x14ac:dyDescent="0.3">
      <c r="B244" s="26" t="s">
        <v>2</v>
      </c>
      <c r="C244" s="12">
        <v>12</v>
      </c>
      <c r="D244" s="28"/>
      <c r="E244" s="28"/>
    </row>
    <row r="245" spans="2:5" x14ac:dyDescent="0.3">
      <c r="B245" s="7" t="s">
        <v>54</v>
      </c>
      <c r="C245" s="8">
        <v>242</v>
      </c>
      <c r="D245" s="27">
        <f>C246/C245</f>
        <v>0.36363636363636365</v>
      </c>
      <c r="E245" s="27">
        <f>C246/(C245-C248-C249-C252-C253)</f>
        <v>0.59060402684563762</v>
      </c>
    </row>
    <row r="246" spans="2:5" x14ac:dyDescent="0.3">
      <c r="B246" s="25" t="s">
        <v>66</v>
      </c>
      <c r="C246" s="10">
        <v>88</v>
      </c>
      <c r="D246" s="28"/>
      <c r="E246" s="28"/>
    </row>
    <row r="247" spans="2:5" x14ac:dyDescent="0.3">
      <c r="B247" s="25" t="s">
        <v>7</v>
      </c>
      <c r="C247" s="10">
        <v>54</v>
      </c>
      <c r="D247" s="28"/>
      <c r="E247" s="28"/>
    </row>
    <row r="248" spans="2:5" x14ac:dyDescent="0.3">
      <c r="B248" s="26" t="s">
        <v>3</v>
      </c>
      <c r="C248" s="12">
        <v>1</v>
      </c>
      <c r="D248" s="28"/>
      <c r="E248" s="28"/>
    </row>
    <row r="249" spans="2:5" x14ac:dyDescent="0.3">
      <c r="B249" s="26" t="s">
        <v>0</v>
      </c>
      <c r="C249" s="12">
        <v>39</v>
      </c>
      <c r="D249" s="28"/>
      <c r="E249" s="28"/>
    </row>
    <row r="250" spans="2:5" x14ac:dyDescent="0.3">
      <c r="B250" s="26" t="s">
        <v>2</v>
      </c>
      <c r="C250" s="12">
        <v>14</v>
      </c>
      <c r="D250" s="28"/>
      <c r="E250" s="28"/>
    </row>
    <row r="251" spans="2:5" x14ac:dyDescent="0.3">
      <c r="B251" s="25" t="s">
        <v>6</v>
      </c>
      <c r="C251" s="10">
        <v>100</v>
      </c>
      <c r="D251" s="28"/>
      <c r="E251" s="28"/>
    </row>
    <row r="252" spans="2:5" x14ac:dyDescent="0.3">
      <c r="B252" s="26" t="s">
        <v>3</v>
      </c>
      <c r="C252" s="12">
        <v>8</v>
      </c>
      <c r="D252" s="28"/>
      <c r="E252" s="28"/>
    </row>
    <row r="253" spans="2:5" x14ac:dyDescent="0.3">
      <c r="B253" s="26" t="s">
        <v>0</v>
      </c>
      <c r="C253" s="12">
        <v>45</v>
      </c>
      <c r="D253" s="28"/>
      <c r="E253" s="28"/>
    </row>
    <row r="254" spans="2:5" x14ac:dyDescent="0.3">
      <c r="B254" s="26" t="s">
        <v>5</v>
      </c>
      <c r="C254" s="12">
        <v>27</v>
      </c>
      <c r="D254" s="28"/>
      <c r="E254" s="28"/>
    </row>
    <row r="255" spans="2:5" x14ac:dyDescent="0.3">
      <c r="B255" s="26" t="s">
        <v>1</v>
      </c>
      <c r="C255" s="12">
        <v>5</v>
      </c>
      <c r="D255" s="28"/>
      <c r="E255" s="28"/>
    </row>
    <row r="256" spans="2:5" x14ac:dyDescent="0.3">
      <c r="B256" s="26" t="s">
        <v>2</v>
      </c>
      <c r="C256" s="12">
        <v>15</v>
      </c>
      <c r="D256" s="28"/>
      <c r="E256" s="28"/>
    </row>
    <row r="257" spans="2:5" x14ac:dyDescent="0.3">
      <c r="B257" s="7" t="s">
        <v>53</v>
      </c>
      <c r="C257" s="8">
        <v>122</v>
      </c>
      <c r="D257" s="27">
        <f>C258/C257</f>
        <v>0.52459016393442626</v>
      </c>
      <c r="E257" s="27">
        <f>C258/(C257-C260-C261)</f>
        <v>0.60952380952380958</v>
      </c>
    </row>
    <row r="258" spans="2:5" x14ac:dyDescent="0.3">
      <c r="B258" s="25" t="s">
        <v>66</v>
      </c>
      <c r="C258" s="10">
        <v>64</v>
      </c>
      <c r="D258" s="28"/>
      <c r="E258" s="28"/>
    </row>
    <row r="259" spans="2:5" x14ac:dyDescent="0.3">
      <c r="B259" s="25" t="s">
        <v>6</v>
      </c>
      <c r="C259" s="10">
        <v>58</v>
      </c>
      <c r="D259" s="28"/>
      <c r="E259" s="28"/>
    </row>
    <row r="260" spans="2:5" x14ac:dyDescent="0.3">
      <c r="B260" s="26" t="s">
        <v>3</v>
      </c>
      <c r="C260" s="12">
        <v>1</v>
      </c>
      <c r="D260" s="28"/>
      <c r="E260" s="28"/>
    </row>
    <row r="261" spans="2:5" x14ac:dyDescent="0.3">
      <c r="B261" s="26" t="s">
        <v>0</v>
      </c>
      <c r="C261" s="12">
        <v>16</v>
      </c>
      <c r="D261" s="28"/>
      <c r="E261" s="28"/>
    </row>
    <row r="262" spans="2:5" x14ac:dyDescent="0.3">
      <c r="B262" s="26" t="s">
        <v>5</v>
      </c>
      <c r="C262" s="12">
        <v>37</v>
      </c>
      <c r="D262" s="28"/>
      <c r="E262" s="28"/>
    </row>
    <row r="263" spans="2:5" x14ac:dyDescent="0.3">
      <c r="B263" s="26" t="s">
        <v>1</v>
      </c>
      <c r="C263" s="12">
        <v>1</v>
      </c>
      <c r="D263" s="28"/>
      <c r="E263" s="28"/>
    </row>
    <row r="264" spans="2:5" x14ac:dyDescent="0.3">
      <c r="B264" s="26" t="s">
        <v>2</v>
      </c>
      <c r="C264" s="12">
        <v>3</v>
      </c>
      <c r="D264" s="28"/>
      <c r="E264" s="28"/>
    </row>
    <row r="265" spans="2:5" x14ac:dyDescent="0.3">
      <c r="B265" s="7" t="s">
        <v>55</v>
      </c>
      <c r="C265" s="8">
        <v>204</v>
      </c>
      <c r="D265" s="27">
        <f>C266/C265</f>
        <v>0.40686274509803921</v>
      </c>
      <c r="E265" s="27">
        <f>C266/(C265-C268-C271-C272)</f>
        <v>0.55704697986577179</v>
      </c>
    </row>
    <row r="266" spans="2:5" x14ac:dyDescent="0.3">
      <c r="B266" s="25" t="s">
        <v>66</v>
      </c>
      <c r="C266" s="10">
        <v>83</v>
      </c>
      <c r="D266" s="28"/>
      <c r="E266" s="28"/>
    </row>
    <row r="267" spans="2:5" x14ac:dyDescent="0.3">
      <c r="B267" s="25" t="s">
        <v>7</v>
      </c>
      <c r="C267" s="10">
        <v>21</v>
      </c>
      <c r="D267" s="28"/>
      <c r="E267" s="28"/>
    </row>
    <row r="268" spans="2:5" x14ac:dyDescent="0.3">
      <c r="B268" s="26" t="s">
        <v>0</v>
      </c>
      <c r="C268" s="12">
        <v>6</v>
      </c>
      <c r="D268" s="28"/>
      <c r="E268" s="28"/>
    </row>
    <row r="269" spans="2:5" x14ac:dyDescent="0.3">
      <c r="B269" s="26" t="s">
        <v>2</v>
      </c>
      <c r="C269" s="12">
        <v>15</v>
      </c>
      <c r="D269" s="28"/>
      <c r="E269" s="28"/>
    </row>
    <row r="270" spans="2:5" x14ac:dyDescent="0.3">
      <c r="B270" s="25" t="s">
        <v>6</v>
      </c>
      <c r="C270" s="10">
        <v>100</v>
      </c>
      <c r="D270" s="28"/>
      <c r="E270" s="28"/>
    </row>
    <row r="271" spans="2:5" x14ac:dyDescent="0.3">
      <c r="B271" s="26" t="s">
        <v>3</v>
      </c>
      <c r="C271" s="12">
        <v>12</v>
      </c>
      <c r="D271" s="28"/>
      <c r="E271" s="28"/>
    </row>
    <row r="272" spans="2:5" x14ac:dyDescent="0.3">
      <c r="B272" s="26" t="s">
        <v>0</v>
      </c>
      <c r="C272" s="12">
        <v>37</v>
      </c>
      <c r="D272" s="28"/>
      <c r="E272" s="28"/>
    </row>
    <row r="273" spans="2:5" x14ac:dyDescent="0.3">
      <c r="B273" s="26" t="s">
        <v>5</v>
      </c>
      <c r="C273" s="12">
        <v>31</v>
      </c>
      <c r="D273" s="28"/>
      <c r="E273" s="28"/>
    </row>
    <row r="274" spans="2:5" x14ac:dyDescent="0.3">
      <c r="B274" s="26" t="s">
        <v>1</v>
      </c>
      <c r="C274" s="12">
        <v>4</v>
      </c>
      <c r="D274" s="28"/>
      <c r="E274" s="28"/>
    </row>
    <row r="275" spans="2:5" x14ac:dyDescent="0.3">
      <c r="B275" s="26" t="s">
        <v>2</v>
      </c>
      <c r="C275" s="12">
        <v>16</v>
      </c>
      <c r="D275" s="28"/>
      <c r="E275" s="28"/>
    </row>
    <row r="276" spans="2:5" x14ac:dyDescent="0.3">
      <c r="B276" s="7" t="s">
        <v>58</v>
      </c>
      <c r="C276" s="8">
        <v>124</v>
      </c>
      <c r="D276" s="27">
        <f>C277/C276</f>
        <v>0.62903225806451613</v>
      </c>
      <c r="E276" s="27">
        <f>C277/(C276-C279-C282)</f>
        <v>0.8571428571428571</v>
      </c>
    </row>
    <row r="277" spans="2:5" x14ac:dyDescent="0.3">
      <c r="B277" s="25" t="s">
        <v>66</v>
      </c>
      <c r="C277" s="10">
        <v>78</v>
      </c>
      <c r="D277" s="28"/>
      <c r="E277" s="28"/>
    </row>
    <row r="278" spans="2:5" x14ac:dyDescent="0.3">
      <c r="B278" s="25" t="s">
        <v>7</v>
      </c>
      <c r="C278" s="10">
        <v>15</v>
      </c>
      <c r="D278" s="28"/>
      <c r="E278" s="28"/>
    </row>
    <row r="279" spans="2:5" x14ac:dyDescent="0.3">
      <c r="B279" s="26" t="s">
        <v>0</v>
      </c>
      <c r="C279" s="12">
        <v>14</v>
      </c>
      <c r="D279" s="28"/>
      <c r="E279" s="28"/>
    </row>
    <row r="280" spans="2:5" x14ac:dyDescent="0.3">
      <c r="B280" s="26" t="s">
        <v>2</v>
      </c>
      <c r="C280" s="12">
        <v>1</v>
      </c>
      <c r="D280" s="28"/>
      <c r="E280" s="28"/>
    </row>
    <row r="281" spans="2:5" x14ac:dyDescent="0.3">
      <c r="B281" s="25" t="s">
        <v>6</v>
      </c>
      <c r="C281" s="10">
        <v>31</v>
      </c>
      <c r="D281" s="28"/>
      <c r="E281" s="28"/>
    </row>
    <row r="282" spans="2:5" x14ac:dyDescent="0.3">
      <c r="B282" s="26" t="s">
        <v>0</v>
      </c>
      <c r="C282" s="12">
        <v>19</v>
      </c>
      <c r="D282" s="28"/>
      <c r="E282" s="28"/>
    </row>
    <row r="283" spans="2:5" x14ac:dyDescent="0.3">
      <c r="B283" s="26" t="s">
        <v>5</v>
      </c>
      <c r="C283" s="12">
        <v>5</v>
      </c>
      <c r="D283" s="28"/>
      <c r="E283" s="28"/>
    </row>
    <row r="284" spans="2:5" x14ac:dyDescent="0.3">
      <c r="B284" s="26" t="s">
        <v>1</v>
      </c>
      <c r="C284" s="12">
        <v>1</v>
      </c>
      <c r="D284" s="28"/>
      <c r="E284" s="28"/>
    </row>
    <row r="285" spans="2:5" x14ac:dyDescent="0.3">
      <c r="B285" s="26" t="s">
        <v>2</v>
      </c>
      <c r="C285" s="12">
        <v>6</v>
      </c>
      <c r="D285" s="28"/>
      <c r="E285" s="28"/>
    </row>
    <row r="286" spans="2:5" x14ac:dyDescent="0.3">
      <c r="B286" s="7" t="s">
        <v>56</v>
      </c>
      <c r="C286" s="8">
        <v>301</v>
      </c>
      <c r="D286" s="27">
        <f>C287/C286</f>
        <v>0.51827242524916939</v>
      </c>
      <c r="E286" s="27">
        <f>C287/(C286-C289-C293-C294)</f>
        <v>0.70588235294117652</v>
      </c>
    </row>
    <row r="287" spans="2:5" x14ac:dyDescent="0.3">
      <c r="B287" s="25" t="s">
        <v>66</v>
      </c>
      <c r="C287" s="10">
        <v>156</v>
      </c>
      <c r="D287" s="28"/>
      <c r="E287" s="28"/>
    </row>
    <row r="288" spans="2:5" x14ac:dyDescent="0.3">
      <c r="B288" s="25" t="s">
        <v>7</v>
      </c>
      <c r="C288" s="10">
        <v>28</v>
      </c>
      <c r="D288" s="28"/>
      <c r="E288" s="28"/>
    </row>
    <row r="289" spans="2:5" x14ac:dyDescent="0.3">
      <c r="B289" s="26" t="s">
        <v>0</v>
      </c>
      <c r="C289" s="12">
        <v>14</v>
      </c>
      <c r="D289" s="28"/>
      <c r="E289" s="28"/>
    </row>
    <row r="290" spans="2:5" x14ac:dyDescent="0.3">
      <c r="B290" s="26" t="s">
        <v>1</v>
      </c>
      <c r="C290" s="12">
        <v>2</v>
      </c>
      <c r="D290" s="28"/>
      <c r="E290" s="28"/>
    </row>
    <row r="291" spans="2:5" x14ac:dyDescent="0.3">
      <c r="B291" s="26" t="s">
        <v>2</v>
      </c>
      <c r="C291" s="12">
        <v>12</v>
      </c>
      <c r="D291" s="28"/>
      <c r="E291" s="28"/>
    </row>
    <row r="292" spans="2:5" x14ac:dyDescent="0.3">
      <c r="B292" s="25" t="s">
        <v>6</v>
      </c>
      <c r="C292" s="10">
        <v>117</v>
      </c>
      <c r="D292" s="28"/>
      <c r="E292" s="28"/>
    </row>
    <row r="293" spans="2:5" x14ac:dyDescent="0.3">
      <c r="B293" s="26" t="s">
        <v>3</v>
      </c>
      <c r="C293" s="12">
        <v>10</v>
      </c>
      <c r="D293" s="28"/>
      <c r="E293" s="28"/>
    </row>
    <row r="294" spans="2:5" x14ac:dyDescent="0.3">
      <c r="B294" s="26" t="s">
        <v>0</v>
      </c>
      <c r="C294" s="12">
        <v>56</v>
      </c>
      <c r="D294" s="28"/>
      <c r="E294" s="28"/>
    </row>
    <row r="295" spans="2:5" x14ac:dyDescent="0.3">
      <c r="B295" s="26" t="s">
        <v>5</v>
      </c>
      <c r="C295" s="12">
        <v>32</v>
      </c>
      <c r="D295" s="28"/>
      <c r="E295" s="28"/>
    </row>
    <row r="296" spans="2:5" x14ac:dyDescent="0.3">
      <c r="B296" s="26" t="s">
        <v>1</v>
      </c>
      <c r="C296" s="12">
        <v>4</v>
      </c>
      <c r="D296" s="28"/>
      <c r="E296" s="28"/>
    </row>
    <row r="297" spans="2:5" x14ac:dyDescent="0.3">
      <c r="B297" s="26" t="s">
        <v>2</v>
      </c>
      <c r="C297" s="12">
        <v>15</v>
      </c>
      <c r="D297" s="28"/>
      <c r="E297" s="28"/>
    </row>
    <row r="298" spans="2:5" x14ac:dyDescent="0.3">
      <c r="B298" s="7" t="s">
        <v>57</v>
      </c>
      <c r="C298" s="8">
        <v>83</v>
      </c>
      <c r="D298" s="27">
        <f>C299/C298</f>
        <v>0.43373493975903615</v>
      </c>
      <c r="E298" s="27">
        <f>C299/(C298-C301-C304-C305)</f>
        <v>0.5</v>
      </c>
    </row>
    <row r="299" spans="2:5" x14ac:dyDescent="0.3">
      <c r="B299" s="25" t="s">
        <v>66</v>
      </c>
      <c r="C299" s="10">
        <v>36</v>
      </c>
      <c r="D299" s="28"/>
      <c r="E299" s="28"/>
    </row>
    <row r="300" spans="2:5" x14ac:dyDescent="0.3">
      <c r="B300" s="25" t="s">
        <v>7</v>
      </c>
      <c r="C300" s="10">
        <v>3</v>
      </c>
      <c r="D300" s="28"/>
      <c r="E300" s="28"/>
    </row>
    <row r="301" spans="2:5" x14ac:dyDescent="0.3">
      <c r="B301" s="26" t="s">
        <v>0</v>
      </c>
      <c r="C301" s="12">
        <v>1</v>
      </c>
      <c r="D301" s="28"/>
      <c r="E301" s="28"/>
    </row>
    <row r="302" spans="2:5" x14ac:dyDescent="0.3">
      <c r="B302" s="26" t="s">
        <v>2</v>
      </c>
      <c r="C302" s="12">
        <v>2</v>
      </c>
      <c r="D302" s="28"/>
      <c r="E302" s="28"/>
    </row>
    <row r="303" spans="2:5" x14ac:dyDescent="0.3">
      <c r="B303" s="25" t="s">
        <v>6</v>
      </c>
      <c r="C303" s="10">
        <v>44</v>
      </c>
      <c r="D303" s="28"/>
      <c r="E303" s="28"/>
    </row>
    <row r="304" spans="2:5" x14ac:dyDescent="0.3">
      <c r="B304" s="26" t="s">
        <v>3</v>
      </c>
      <c r="C304" s="12">
        <v>1</v>
      </c>
      <c r="D304" s="28"/>
      <c r="E304" s="28"/>
    </row>
    <row r="305" spans="2:5" x14ac:dyDescent="0.3">
      <c r="B305" s="26" t="s">
        <v>0</v>
      </c>
      <c r="C305" s="12">
        <v>9</v>
      </c>
      <c r="D305" s="28"/>
      <c r="E305" s="28"/>
    </row>
    <row r="306" spans="2:5" x14ac:dyDescent="0.3">
      <c r="B306" s="26" t="s">
        <v>5</v>
      </c>
      <c r="C306" s="12">
        <v>29</v>
      </c>
      <c r="D306" s="28"/>
      <c r="E306" s="28"/>
    </row>
    <row r="307" spans="2:5" x14ac:dyDescent="0.3">
      <c r="B307" s="26" t="s">
        <v>2</v>
      </c>
      <c r="C307" s="12">
        <v>5</v>
      </c>
      <c r="D307" s="28"/>
      <c r="E307" s="28"/>
    </row>
    <row r="308" spans="2:5" x14ac:dyDescent="0.3">
      <c r="B308" s="7" t="s">
        <v>60</v>
      </c>
      <c r="C308" s="8">
        <v>31</v>
      </c>
      <c r="D308" s="27">
        <f>C309/C308</f>
        <v>0.54838709677419351</v>
      </c>
      <c r="E308" s="27">
        <f>C309/(C308-C311)</f>
        <v>0.68</v>
      </c>
    </row>
    <row r="309" spans="2:5" x14ac:dyDescent="0.3">
      <c r="B309" s="25" t="s">
        <v>66</v>
      </c>
      <c r="C309" s="10">
        <v>17</v>
      </c>
      <c r="D309" s="28"/>
      <c r="E309" s="28"/>
    </row>
    <row r="310" spans="2:5" x14ac:dyDescent="0.3">
      <c r="B310" s="25" t="s">
        <v>6</v>
      </c>
      <c r="C310" s="10">
        <v>14</v>
      </c>
      <c r="D310" s="28"/>
      <c r="E310" s="28"/>
    </row>
    <row r="311" spans="2:5" x14ac:dyDescent="0.3">
      <c r="B311" s="26" t="s">
        <v>0</v>
      </c>
      <c r="C311" s="12">
        <v>6</v>
      </c>
      <c r="D311" s="28"/>
      <c r="E311" s="28"/>
    </row>
    <row r="312" spans="2:5" x14ac:dyDescent="0.3">
      <c r="B312" s="26" t="s">
        <v>5</v>
      </c>
      <c r="C312" s="12">
        <v>8</v>
      </c>
      <c r="D312" s="28"/>
      <c r="E312" s="28"/>
    </row>
    <row r="313" spans="2:5" x14ac:dyDescent="0.3">
      <c r="B313" s="7" t="s">
        <v>52</v>
      </c>
      <c r="C313" s="8">
        <v>1311</v>
      </c>
      <c r="D313" s="27">
        <f>C314/C313</f>
        <v>0.63310450038138821</v>
      </c>
      <c r="E313" s="27">
        <f>C314/(C313-C316-C317-C322-C323)</f>
        <v>0.74173369079535301</v>
      </c>
    </row>
    <row r="314" spans="2:5" x14ac:dyDescent="0.3">
      <c r="B314" s="25" t="s">
        <v>66</v>
      </c>
      <c r="C314" s="10">
        <v>830</v>
      </c>
      <c r="D314" s="28"/>
      <c r="E314" s="28"/>
    </row>
    <row r="315" spans="2:5" x14ac:dyDescent="0.3">
      <c r="B315" s="25" t="s">
        <v>7</v>
      </c>
      <c r="C315" s="10">
        <v>60</v>
      </c>
      <c r="D315" s="28"/>
      <c r="E315" s="28"/>
    </row>
    <row r="316" spans="2:5" x14ac:dyDescent="0.3">
      <c r="B316" s="26" t="s">
        <v>3</v>
      </c>
      <c r="C316" s="12">
        <v>3</v>
      </c>
      <c r="D316" s="28"/>
      <c r="E316" s="28"/>
    </row>
    <row r="317" spans="2:5" x14ac:dyDescent="0.3">
      <c r="B317" s="26" t="s">
        <v>0</v>
      </c>
      <c r="C317" s="12">
        <v>11</v>
      </c>
      <c r="D317" s="28"/>
      <c r="E317" s="28"/>
    </row>
    <row r="318" spans="2:5" x14ac:dyDescent="0.3">
      <c r="B318" s="26" t="s">
        <v>5</v>
      </c>
      <c r="C318" s="12">
        <v>1</v>
      </c>
      <c r="D318" s="28"/>
      <c r="E318" s="28"/>
    </row>
    <row r="319" spans="2:5" x14ac:dyDescent="0.3">
      <c r="B319" s="26" t="s">
        <v>1</v>
      </c>
      <c r="C319" s="12">
        <v>5</v>
      </c>
      <c r="D319" s="28"/>
      <c r="E319" s="28"/>
    </row>
    <row r="320" spans="2:5" x14ac:dyDescent="0.3">
      <c r="B320" s="26" t="s">
        <v>2</v>
      </c>
      <c r="C320" s="12">
        <v>40</v>
      </c>
      <c r="D320" s="28"/>
      <c r="E320" s="28"/>
    </row>
    <row r="321" spans="2:5" x14ac:dyDescent="0.3">
      <c r="B321" s="25" t="s">
        <v>6</v>
      </c>
      <c r="C321" s="10">
        <v>421</v>
      </c>
      <c r="D321" s="28"/>
      <c r="E321" s="28"/>
    </row>
    <row r="322" spans="2:5" x14ac:dyDescent="0.3">
      <c r="B322" s="26" t="s">
        <v>3</v>
      </c>
      <c r="C322" s="12">
        <v>22</v>
      </c>
      <c r="D322" s="28"/>
      <c r="E322" s="28"/>
    </row>
    <row r="323" spans="2:5" x14ac:dyDescent="0.3">
      <c r="B323" s="26" t="s">
        <v>0</v>
      </c>
      <c r="C323" s="12">
        <v>156</v>
      </c>
      <c r="D323" s="28"/>
      <c r="E323" s="28"/>
    </row>
    <row r="324" spans="2:5" x14ac:dyDescent="0.3">
      <c r="B324" s="26" t="s">
        <v>5</v>
      </c>
      <c r="C324" s="12">
        <v>183</v>
      </c>
      <c r="D324" s="28"/>
      <c r="E324" s="28"/>
    </row>
    <row r="325" spans="2:5" x14ac:dyDescent="0.3">
      <c r="B325" s="26" t="s">
        <v>1</v>
      </c>
      <c r="C325" s="12">
        <v>23</v>
      </c>
      <c r="D325" s="28"/>
      <c r="E325" s="28"/>
    </row>
    <row r="326" spans="2:5" x14ac:dyDescent="0.3">
      <c r="B326" s="26" t="s">
        <v>2</v>
      </c>
      <c r="C326" s="12">
        <v>37</v>
      </c>
      <c r="D326" s="28"/>
      <c r="E326" s="28"/>
    </row>
    <row r="327" spans="2:5" x14ac:dyDescent="0.3">
      <c r="B327" s="7" t="s">
        <v>36</v>
      </c>
      <c r="C327" s="8">
        <v>172</v>
      </c>
      <c r="D327" s="27">
        <f>C328/C327</f>
        <v>0.41860465116279072</v>
      </c>
      <c r="E327" s="27">
        <f>C328/(C327-C330-C335-C336)</f>
        <v>0.47682119205298013</v>
      </c>
    </row>
    <row r="328" spans="2:5" x14ac:dyDescent="0.3">
      <c r="B328" s="25" t="s">
        <v>66</v>
      </c>
      <c r="C328" s="10">
        <v>72</v>
      </c>
      <c r="D328" s="28"/>
      <c r="E328" s="28"/>
    </row>
    <row r="329" spans="2:5" x14ac:dyDescent="0.3">
      <c r="B329" s="25" t="s">
        <v>7</v>
      </c>
      <c r="C329" s="10">
        <v>6</v>
      </c>
      <c r="D329" s="28"/>
      <c r="E329" s="28"/>
    </row>
    <row r="330" spans="2:5" x14ac:dyDescent="0.3">
      <c r="B330" s="26" t="s">
        <v>0</v>
      </c>
      <c r="C330" s="12">
        <v>1</v>
      </c>
      <c r="D330" s="28"/>
      <c r="E330" s="28"/>
    </row>
    <row r="331" spans="2:5" x14ac:dyDescent="0.3">
      <c r="B331" s="26" t="s">
        <v>5</v>
      </c>
      <c r="C331" s="12">
        <v>3</v>
      </c>
      <c r="D331" s="28"/>
      <c r="E331" s="28"/>
    </row>
    <row r="332" spans="2:5" x14ac:dyDescent="0.3">
      <c r="B332" s="26" t="s">
        <v>1</v>
      </c>
      <c r="C332" s="12">
        <v>1</v>
      </c>
      <c r="D332" s="28"/>
      <c r="E332" s="28"/>
    </row>
    <row r="333" spans="2:5" x14ac:dyDescent="0.3">
      <c r="B333" s="26" t="s">
        <v>2</v>
      </c>
      <c r="C333" s="12">
        <v>1</v>
      </c>
      <c r="D333" s="28"/>
      <c r="E333" s="28"/>
    </row>
    <row r="334" spans="2:5" x14ac:dyDescent="0.3">
      <c r="B334" s="25" t="s">
        <v>6</v>
      </c>
      <c r="C334" s="10">
        <v>94</v>
      </c>
      <c r="D334" s="28"/>
      <c r="E334" s="28"/>
    </row>
    <row r="335" spans="2:5" x14ac:dyDescent="0.3">
      <c r="B335" s="26" t="s">
        <v>3</v>
      </c>
      <c r="C335" s="12">
        <v>3</v>
      </c>
      <c r="D335" s="28"/>
      <c r="E335" s="28"/>
    </row>
    <row r="336" spans="2:5" x14ac:dyDescent="0.3">
      <c r="B336" s="26" t="s">
        <v>0</v>
      </c>
      <c r="C336" s="12">
        <v>17</v>
      </c>
      <c r="D336" s="28"/>
      <c r="E336" s="28"/>
    </row>
    <row r="337" spans="2:5" x14ac:dyDescent="0.3">
      <c r="B337" s="26" t="s">
        <v>5</v>
      </c>
      <c r="C337" s="12">
        <v>26</v>
      </c>
      <c r="D337" s="28"/>
      <c r="E337" s="28"/>
    </row>
    <row r="338" spans="2:5" x14ac:dyDescent="0.3">
      <c r="B338" s="26" t="s">
        <v>1</v>
      </c>
      <c r="C338" s="12">
        <v>45</v>
      </c>
      <c r="D338" s="28"/>
      <c r="E338" s="28"/>
    </row>
    <row r="339" spans="2:5" x14ac:dyDescent="0.3">
      <c r="B339" s="26" t="s">
        <v>2</v>
      </c>
      <c r="C339" s="12">
        <v>3</v>
      </c>
      <c r="D339" s="28"/>
      <c r="E339" s="28"/>
    </row>
    <row r="340" spans="2:5" x14ac:dyDescent="0.3">
      <c r="B340" s="7" t="s">
        <v>61</v>
      </c>
      <c r="C340" s="8">
        <v>248</v>
      </c>
      <c r="D340" s="27">
        <f>C341/C340</f>
        <v>0.57661290322580649</v>
      </c>
      <c r="E340" s="27">
        <f>C341/(C340-C346-C347)</f>
        <v>0.7009803921568627</v>
      </c>
    </row>
    <row r="341" spans="2:5" x14ac:dyDescent="0.3">
      <c r="B341" s="25" t="s">
        <v>66</v>
      </c>
      <c r="C341" s="10">
        <v>143</v>
      </c>
      <c r="D341" s="28"/>
      <c r="E341" s="28"/>
    </row>
    <row r="342" spans="2:5" x14ac:dyDescent="0.3">
      <c r="B342" s="25" t="s">
        <v>7</v>
      </c>
      <c r="C342" s="10">
        <v>2</v>
      </c>
      <c r="D342" s="28"/>
      <c r="E342" s="28"/>
    </row>
    <row r="343" spans="2:5" x14ac:dyDescent="0.3">
      <c r="B343" s="26" t="s">
        <v>1</v>
      </c>
      <c r="C343" s="12">
        <v>1</v>
      </c>
      <c r="D343" s="28"/>
      <c r="E343" s="28"/>
    </row>
    <row r="344" spans="2:5" x14ac:dyDescent="0.3">
      <c r="B344" s="26" t="s">
        <v>2</v>
      </c>
      <c r="C344" s="12">
        <v>1</v>
      </c>
      <c r="D344" s="28"/>
      <c r="E344" s="28"/>
    </row>
    <row r="345" spans="2:5" x14ac:dyDescent="0.3">
      <c r="B345" s="25" t="s">
        <v>6</v>
      </c>
      <c r="C345" s="10">
        <v>103</v>
      </c>
      <c r="D345" s="28"/>
      <c r="E345" s="28"/>
    </row>
    <row r="346" spans="2:5" x14ac:dyDescent="0.3">
      <c r="B346" s="26" t="s">
        <v>3</v>
      </c>
      <c r="C346" s="12">
        <v>7</v>
      </c>
      <c r="D346" s="28"/>
      <c r="E346" s="28"/>
    </row>
    <row r="347" spans="2:5" x14ac:dyDescent="0.3">
      <c r="B347" s="26" t="s">
        <v>0</v>
      </c>
      <c r="C347" s="12">
        <v>37</v>
      </c>
      <c r="D347" s="28"/>
      <c r="E347" s="28"/>
    </row>
    <row r="348" spans="2:5" x14ac:dyDescent="0.3">
      <c r="B348" s="26" t="s">
        <v>5</v>
      </c>
      <c r="C348" s="12">
        <v>48</v>
      </c>
      <c r="D348" s="28"/>
      <c r="E348" s="28"/>
    </row>
    <row r="349" spans="2:5" x14ac:dyDescent="0.3">
      <c r="B349" s="26" t="s">
        <v>1</v>
      </c>
      <c r="C349" s="12">
        <v>8</v>
      </c>
      <c r="D349" s="28"/>
      <c r="E349" s="28"/>
    </row>
    <row r="350" spans="2:5" x14ac:dyDescent="0.3">
      <c r="B350" s="26" t="s">
        <v>2</v>
      </c>
      <c r="C350" s="12">
        <v>3</v>
      </c>
      <c r="D350" s="28"/>
      <c r="E350" s="28"/>
    </row>
    <row r="351" spans="2:5" x14ac:dyDescent="0.3">
      <c r="B351" s="7" t="s">
        <v>62</v>
      </c>
      <c r="C351" s="8">
        <v>62</v>
      </c>
      <c r="D351" s="27">
        <f>C352/C351</f>
        <v>0.75806451612903225</v>
      </c>
      <c r="E351" s="27">
        <f>C352/(C351-C354-C356)</f>
        <v>0.79661016949152541</v>
      </c>
    </row>
    <row r="352" spans="2:5" x14ac:dyDescent="0.3">
      <c r="B352" s="25" t="s">
        <v>66</v>
      </c>
      <c r="C352" s="10">
        <v>47</v>
      </c>
      <c r="D352" s="28"/>
      <c r="E352" s="28"/>
    </row>
    <row r="353" spans="2:5" x14ac:dyDescent="0.3">
      <c r="B353" s="25" t="s">
        <v>7</v>
      </c>
      <c r="C353" s="10">
        <v>2</v>
      </c>
      <c r="D353" s="28"/>
      <c r="E353" s="28"/>
    </row>
    <row r="354" spans="2:5" x14ac:dyDescent="0.3">
      <c r="B354" s="26" t="s">
        <v>0</v>
      </c>
      <c r="C354" s="12">
        <v>2</v>
      </c>
      <c r="D354" s="28"/>
      <c r="E354" s="28"/>
    </row>
    <row r="355" spans="2:5" x14ac:dyDescent="0.3">
      <c r="B355" s="25" t="s">
        <v>6</v>
      </c>
      <c r="C355" s="10">
        <v>13</v>
      </c>
      <c r="D355" s="28"/>
      <c r="E355" s="28"/>
    </row>
    <row r="356" spans="2:5" x14ac:dyDescent="0.3">
      <c r="B356" s="26" t="s">
        <v>0</v>
      </c>
      <c r="C356" s="12">
        <v>1</v>
      </c>
      <c r="D356" s="28"/>
      <c r="E356" s="28"/>
    </row>
    <row r="357" spans="2:5" x14ac:dyDescent="0.3">
      <c r="B357" s="26" t="s">
        <v>5</v>
      </c>
      <c r="C357" s="12">
        <v>1</v>
      </c>
      <c r="D357" s="28"/>
      <c r="E357" s="28"/>
    </row>
    <row r="358" spans="2:5" x14ac:dyDescent="0.3">
      <c r="B358" s="26" t="s">
        <v>1</v>
      </c>
      <c r="C358" s="12">
        <v>1</v>
      </c>
      <c r="D358" s="28"/>
      <c r="E358" s="28"/>
    </row>
    <row r="359" spans="2:5" x14ac:dyDescent="0.3">
      <c r="B359" s="26" t="s">
        <v>2</v>
      </c>
      <c r="C359" s="12">
        <v>10</v>
      </c>
      <c r="D359" s="28"/>
      <c r="E359" s="28"/>
    </row>
    <row r="360" spans="2:5" x14ac:dyDescent="0.3">
      <c r="B360" s="7" t="s">
        <v>64</v>
      </c>
      <c r="C360" s="8">
        <v>93</v>
      </c>
      <c r="D360" s="27">
        <f>C361/C360</f>
        <v>0.70967741935483875</v>
      </c>
      <c r="E360" s="27">
        <f>C361/(C360-C365-C366)</f>
        <v>0.7857142857142857</v>
      </c>
    </row>
    <row r="361" spans="2:5" x14ac:dyDescent="0.3">
      <c r="B361" s="25" t="s">
        <v>66</v>
      </c>
      <c r="C361" s="10">
        <v>66</v>
      </c>
      <c r="D361" s="28"/>
      <c r="E361" s="28"/>
    </row>
    <row r="362" spans="2:5" x14ac:dyDescent="0.3">
      <c r="B362" s="25" t="s">
        <v>7</v>
      </c>
      <c r="C362" s="10">
        <v>1</v>
      </c>
      <c r="D362" s="28"/>
      <c r="E362" s="28"/>
    </row>
    <row r="363" spans="2:5" x14ac:dyDescent="0.3">
      <c r="B363" s="26" t="s">
        <v>2</v>
      </c>
      <c r="C363" s="12">
        <v>1</v>
      </c>
      <c r="D363" s="28"/>
      <c r="E363" s="28"/>
    </row>
    <row r="364" spans="2:5" x14ac:dyDescent="0.3">
      <c r="B364" s="25" t="s">
        <v>6</v>
      </c>
      <c r="C364" s="10">
        <v>26</v>
      </c>
      <c r="D364" s="28"/>
      <c r="E364" s="28"/>
    </row>
    <row r="365" spans="2:5" x14ac:dyDescent="0.3">
      <c r="B365" s="26" t="s">
        <v>3</v>
      </c>
      <c r="C365" s="12">
        <v>1</v>
      </c>
      <c r="D365" s="28"/>
      <c r="E365" s="28"/>
    </row>
    <row r="366" spans="2:5" x14ac:dyDescent="0.3">
      <c r="B366" s="26" t="s">
        <v>0</v>
      </c>
      <c r="C366" s="12">
        <v>8</v>
      </c>
      <c r="D366" s="28"/>
      <c r="E366" s="28"/>
    </row>
    <row r="367" spans="2:5" x14ac:dyDescent="0.3">
      <c r="B367" s="26" t="s">
        <v>5</v>
      </c>
      <c r="C367" s="12">
        <v>14</v>
      </c>
      <c r="D367" s="28"/>
      <c r="E367" s="28"/>
    </row>
    <row r="368" spans="2:5" ht="15" thickBot="1" x14ac:dyDescent="0.35">
      <c r="B368" s="26" t="s">
        <v>2</v>
      </c>
      <c r="C368" s="12">
        <v>3</v>
      </c>
      <c r="D368" s="28"/>
      <c r="E368" s="28"/>
    </row>
    <row r="369" spans="2:5" ht="15" thickBot="1" x14ac:dyDescent="0.35">
      <c r="B369" s="5" t="s">
        <v>28</v>
      </c>
      <c r="C369" s="6">
        <v>1286</v>
      </c>
      <c r="D369" s="17">
        <f>(C371+C376+C388+C393+C402+C409+C416+C422+C432+C444)/C369</f>
        <v>0.69906687402799383</v>
      </c>
      <c r="E369" s="17">
        <f>(C371+C376+C388+C393+C402+C409+C416+C422+C432+C444)/(C369-C382-C383-C390-C397-C398-C406-C411-C418-C427-C428-C438-C439-C449-C450)</f>
        <v>0.81801637852593267</v>
      </c>
    </row>
    <row r="370" spans="2:5" x14ac:dyDescent="0.3">
      <c r="B370" s="7" t="s">
        <v>39</v>
      </c>
      <c r="C370" s="8">
        <v>31</v>
      </c>
      <c r="D370" s="27">
        <f>C371/C370</f>
        <v>0.93548387096774188</v>
      </c>
      <c r="E370" s="27">
        <v>0.94</v>
      </c>
    </row>
    <row r="371" spans="2:5" x14ac:dyDescent="0.3">
      <c r="B371" s="25" t="s">
        <v>66</v>
      </c>
      <c r="C371" s="10">
        <v>29</v>
      </c>
      <c r="D371" s="28"/>
      <c r="E371" s="28"/>
    </row>
    <row r="372" spans="2:5" x14ac:dyDescent="0.3">
      <c r="B372" s="25" t="s">
        <v>6</v>
      </c>
      <c r="C372" s="10">
        <v>2</v>
      </c>
      <c r="D372" s="28"/>
      <c r="E372" s="28"/>
    </row>
    <row r="373" spans="2:5" x14ac:dyDescent="0.3">
      <c r="B373" s="26" t="s">
        <v>5</v>
      </c>
      <c r="C373" s="12">
        <v>1</v>
      </c>
      <c r="D373" s="28"/>
      <c r="E373" s="28"/>
    </row>
    <row r="374" spans="2:5" x14ac:dyDescent="0.3">
      <c r="B374" s="26" t="s">
        <v>1</v>
      </c>
      <c r="C374" s="12">
        <v>1</v>
      </c>
      <c r="D374" s="28"/>
      <c r="E374" s="28"/>
    </row>
    <row r="375" spans="2:5" x14ac:dyDescent="0.3">
      <c r="B375" s="7" t="s">
        <v>41</v>
      </c>
      <c r="C375" s="8">
        <v>528</v>
      </c>
      <c r="D375" s="27">
        <f>C376/C375</f>
        <v>0.7367424242424242</v>
      </c>
      <c r="E375" s="27">
        <f>C376/(C375-C382-C383)</f>
        <v>0.83655913978494623</v>
      </c>
    </row>
    <row r="376" spans="2:5" x14ac:dyDescent="0.3">
      <c r="B376" s="25" t="s">
        <v>66</v>
      </c>
      <c r="C376" s="10">
        <v>389</v>
      </c>
      <c r="D376" s="28"/>
      <c r="E376" s="28"/>
    </row>
    <row r="377" spans="2:5" x14ac:dyDescent="0.3">
      <c r="B377" s="25" t="s">
        <v>7</v>
      </c>
      <c r="C377" s="10">
        <v>7</v>
      </c>
      <c r="D377" s="28"/>
      <c r="E377" s="28"/>
    </row>
    <row r="378" spans="2:5" x14ac:dyDescent="0.3">
      <c r="B378" s="26" t="s">
        <v>5</v>
      </c>
      <c r="C378" s="12">
        <v>4</v>
      </c>
      <c r="D378" s="28"/>
      <c r="E378" s="28"/>
    </row>
    <row r="379" spans="2:5" x14ac:dyDescent="0.3">
      <c r="B379" s="26" t="s">
        <v>1</v>
      </c>
      <c r="C379" s="12">
        <v>1</v>
      </c>
      <c r="D379" s="28"/>
      <c r="E379" s="28"/>
    </row>
    <row r="380" spans="2:5" x14ac:dyDescent="0.3">
      <c r="B380" s="26" t="s">
        <v>2</v>
      </c>
      <c r="C380" s="12">
        <v>2</v>
      </c>
      <c r="D380" s="28"/>
      <c r="E380" s="28"/>
    </row>
    <row r="381" spans="2:5" x14ac:dyDescent="0.3">
      <c r="B381" s="25" t="s">
        <v>6</v>
      </c>
      <c r="C381" s="10">
        <v>132</v>
      </c>
      <c r="D381" s="28"/>
      <c r="E381" s="28"/>
    </row>
    <row r="382" spans="2:5" x14ac:dyDescent="0.3">
      <c r="B382" s="26" t="s">
        <v>3</v>
      </c>
      <c r="C382" s="12">
        <v>47</v>
      </c>
      <c r="D382" s="28"/>
      <c r="E382" s="28"/>
    </row>
    <row r="383" spans="2:5" x14ac:dyDescent="0.3">
      <c r="B383" s="26" t="s">
        <v>0</v>
      </c>
      <c r="C383" s="12">
        <v>16</v>
      </c>
      <c r="D383" s="28"/>
      <c r="E383" s="28"/>
    </row>
    <row r="384" spans="2:5" x14ac:dyDescent="0.3">
      <c r="B384" s="26" t="s">
        <v>5</v>
      </c>
      <c r="C384" s="12">
        <v>18</v>
      </c>
      <c r="D384" s="28"/>
      <c r="E384" s="28"/>
    </row>
    <row r="385" spans="2:5" x14ac:dyDescent="0.3">
      <c r="B385" s="26" t="s">
        <v>1</v>
      </c>
      <c r="C385" s="12">
        <v>47</v>
      </c>
      <c r="D385" s="28"/>
      <c r="E385" s="28"/>
    </row>
    <row r="386" spans="2:5" x14ac:dyDescent="0.3">
      <c r="B386" s="26" t="s">
        <v>2</v>
      </c>
      <c r="C386" s="12">
        <v>4</v>
      </c>
      <c r="D386" s="28"/>
      <c r="E386" s="28"/>
    </row>
    <row r="387" spans="2:5" x14ac:dyDescent="0.3">
      <c r="B387" s="7" t="s">
        <v>40</v>
      </c>
      <c r="C387" s="8">
        <v>41</v>
      </c>
      <c r="D387" s="27">
        <f>C388/C387</f>
        <v>0.90243902439024393</v>
      </c>
      <c r="E387" s="27">
        <f>C388/(C387-C390)</f>
        <v>0.92500000000000004</v>
      </c>
    </row>
    <row r="388" spans="2:5" x14ac:dyDescent="0.3">
      <c r="B388" s="25" t="s">
        <v>66</v>
      </c>
      <c r="C388" s="10">
        <v>37</v>
      </c>
      <c r="D388" s="28"/>
      <c r="E388" s="28"/>
    </row>
    <row r="389" spans="2:5" x14ac:dyDescent="0.3">
      <c r="B389" s="25" t="s">
        <v>6</v>
      </c>
      <c r="C389" s="10">
        <v>4</v>
      </c>
      <c r="D389" s="28"/>
      <c r="E389" s="28"/>
    </row>
    <row r="390" spans="2:5" x14ac:dyDescent="0.3">
      <c r="B390" s="26" t="s">
        <v>0</v>
      </c>
      <c r="C390" s="12">
        <v>1</v>
      </c>
      <c r="D390" s="28"/>
      <c r="E390" s="28"/>
    </row>
    <row r="391" spans="2:5" x14ac:dyDescent="0.3">
      <c r="B391" s="26" t="s">
        <v>1</v>
      </c>
      <c r="C391" s="12">
        <v>3</v>
      </c>
      <c r="D391" s="28"/>
      <c r="E391" s="28"/>
    </row>
    <row r="392" spans="2:5" x14ac:dyDescent="0.3">
      <c r="B392" s="7" t="s">
        <v>42</v>
      </c>
      <c r="C392" s="8">
        <v>125</v>
      </c>
      <c r="D392" s="27">
        <f>C393/C392</f>
        <v>0.67200000000000004</v>
      </c>
      <c r="E392" s="27">
        <f>C393/(C392-C397-C398)</f>
        <v>0.80769230769230771</v>
      </c>
    </row>
    <row r="393" spans="2:5" x14ac:dyDescent="0.3">
      <c r="B393" s="25" t="s">
        <v>66</v>
      </c>
      <c r="C393" s="10">
        <v>84</v>
      </c>
      <c r="D393" s="28"/>
      <c r="E393" s="28"/>
    </row>
    <row r="394" spans="2:5" x14ac:dyDescent="0.3">
      <c r="B394" s="25" t="s">
        <v>7</v>
      </c>
      <c r="C394" s="10">
        <v>1</v>
      </c>
      <c r="D394" s="28"/>
      <c r="E394" s="28"/>
    </row>
    <row r="395" spans="2:5" x14ac:dyDescent="0.3">
      <c r="B395" s="26" t="s">
        <v>1</v>
      </c>
      <c r="C395" s="12">
        <v>1</v>
      </c>
      <c r="D395" s="28"/>
      <c r="E395" s="28"/>
    </row>
    <row r="396" spans="2:5" x14ac:dyDescent="0.3">
      <c r="B396" s="25" t="s">
        <v>6</v>
      </c>
      <c r="C396" s="10">
        <v>40</v>
      </c>
      <c r="D396" s="28"/>
      <c r="E396" s="28"/>
    </row>
    <row r="397" spans="2:5" x14ac:dyDescent="0.3">
      <c r="B397" s="26" t="s">
        <v>3</v>
      </c>
      <c r="C397" s="12">
        <v>18</v>
      </c>
      <c r="D397" s="28"/>
      <c r="E397" s="28"/>
    </row>
    <row r="398" spans="2:5" x14ac:dyDescent="0.3">
      <c r="B398" s="26" t="s">
        <v>0</v>
      </c>
      <c r="C398" s="12">
        <v>3</v>
      </c>
      <c r="D398" s="28"/>
      <c r="E398" s="28"/>
    </row>
    <row r="399" spans="2:5" x14ac:dyDescent="0.3">
      <c r="B399" s="26" t="s">
        <v>5</v>
      </c>
      <c r="C399" s="12">
        <v>7</v>
      </c>
      <c r="D399" s="28"/>
      <c r="E399" s="28"/>
    </row>
    <row r="400" spans="2:5" x14ac:dyDescent="0.3">
      <c r="B400" s="26" t="s">
        <v>1</v>
      </c>
      <c r="C400" s="12">
        <v>12</v>
      </c>
      <c r="D400" s="28"/>
      <c r="E400" s="28"/>
    </row>
    <row r="401" spans="2:5" x14ac:dyDescent="0.3">
      <c r="B401" s="7" t="s">
        <v>43</v>
      </c>
      <c r="C401" s="8">
        <v>102</v>
      </c>
      <c r="D401" s="27">
        <f>C402/C401</f>
        <v>0.67647058823529416</v>
      </c>
      <c r="E401" s="27">
        <f>C402/(C401-C406)</f>
        <v>0.89610389610389607</v>
      </c>
    </row>
    <row r="402" spans="2:5" x14ac:dyDescent="0.3">
      <c r="B402" s="25" t="s">
        <v>66</v>
      </c>
      <c r="C402" s="10">
        <v>69</v>
      </c>
      <c r="D402" s="28"/>
      <c r="E402" s="28"/>
    </row>
    <row r="403" spans="2:5" x14ac:dyDescent="0.3">
      <c r="B403" s="25" t="s">
        <v>7</v>
      </c>
      <c r="C403" s="10">
        <v>2</v>
      </c>
      <c r="D403" s="28"/>
      <c r="E403" s="28"/>
    </row>
    <row r="404" spans="2:5" x14ac:dyDescent="0.3">
      <c r="B404" s="26" t="s">
        <v>1</v>
      </c>
      <c r="C404" s="12">
        <v>2</v>
      </c>
      <c r="D404" s="28"/>
      <c r="E404" s="28"/>
    </row>
    <row r="405" spans="2:5" x14ac:dyDescent="0.3">
      <c r="B405" s="25" t="s">
        <v>6</v>
      </c>
      <c r="C405" s="10">
        <v>31</v>
      </c>
      <c r="D405" s="28"/>
      <c r="E405" s="28"/>
    </row>
    <row r="406" spans="2:5" x14ac:dyDescent="0.3">
      <c r="B406" s="26" t="s">
        <v>3</v>
      </c>
      <c r="C406" s="12">
        <v>25</v>
      </c>
      <c r="D406" s="28"/>
      <c r="E406" s="28"/>
    </row>
    <row r="407" spans="2:5" x14ac:dyDescent="0.3">
      <c r="B407" s="26" t="s">
        <v>1</v>
      </c>
      <c r="C407" s="12">
        <v>6</v>
      </c>
      <c r="D407" s="28"/>
      <c r="E407" s="28"/>
    </row>
    <row r="408" spans="2:5" x14ac:dyDescent="0.3">
      <c r="B408" s="7" t="s">
        <v>44</v>
      </c>
      <c r="C408" s="8">
        <v>41</v>
      </c>
      <c r="D408" s="27">
        <f>C409/C408</f>
        <v>0.56097560975609762</v>
      </c>
      <c r="E408" s="27">
        <f>C409/(C408-C411)</f>
        <v>0.63888888888888884</v>
      </c>
    </row>
    <row r="409" spans="2:5" x14ac:dyDescent="0.3">
      <c r="B409" s="25" t="s">
        <v>66</v>
      </c>
      <c r="C409" s="10">
        <v>23</v>
      </c>
      <c r="D409" s="28"/>
      <c r="E409" s="28"/>
    </row>
    <row r="410" spans="2:5" x14ac:dyDescent="0.3">
      <c r="B410" s="25" t="s">
        <v>6</v>
      </c>
      <c r="C410" s="10">
        <v>18</v>
      </c>
      <c r="D410" s="28"/>
      <c r="E410" s="28"/>
    </row>
    <row r="411" spans="2:5" x14ac:dyDescent="0.3">
      <c r="B411" s="26" t="s">
        <v>3</v>
      </c>
      <c r="C411" s="12">
        <v>5</v>
      </c>
      <c r="D411" s="28"/>
      <c r="E411" s="28"/>
    </row>
    <row r="412" spans="2:5" x14ac:dyDescent="0.3">
      <c r="B412" s="26" t="s">
        <v>5</v>
      </c>
      <c r="C412" s="12">
        <v>6</v>
      </c>
      <c r="D412" s="28"/>
      <c r="E412" s="28"/>
    </row>
    <row r="413" spans="2:5" x14ac:dyDescent="0.3">
      <c r="B413" s="26" t="s">
        <v>1</v>
      </c>
      <c r="C413" s="12">
        <v>4</v>
      </c>
      <c r="D413" s="28"/>
      <c r="E413" s="28"/>
    </row>
    <row r="414" spans="2:5" x14ac:dyDescent="0.3">
      <c r="B414" s="26" t="s">
        <v>2</v>
      </c>
      <c r="C414" s="12">
        <v>3</v>
      </c>
      <c r="D414" s="28"/>
      <c r="E414" s="28"/>
    </row>
    <row r="415" spans="2:5" x14ac:dyDescent="0.3">
      <c r="B415" s="7" t="s">
        <v>51</v>
      </c>
      <c r="C415" s="8">
        <v>31</v>
      </c>
      <c r="D415" s="27">
        <f>C416/C415</f>
        <v>0.4838709677419355</v>
      </c>
      <c r="E415" s="27">
        <f>C416/(C415-C418)</f>
        <v>0.68181818181818177</v>
      </c>
    </row>
    <row r="416" spans="2:5" x14ac:dyDescent="0.3">
      <c r="B416" s="25" t="s">
        <v>66</v>
      </c>
      <c r="C416" s="10">
        <v>15</v>
      </c>
      <c r="D416" s="28"/>
      <c r="E416" s="28"/>
    </row>
    <row r="417" spans="2:5" x14ac:dyDescent="0.3">
      <c r="B417" s="25" t="s">
        <v>6</v>
      </c>
      <c r="C417" s="10">
        <v>16</v>
      </c>
      <c r="D417" s="28"/>
      <c r="E417" s="28"/>
    </row>
    <row r="418" spans="2:5" x14ac:dyDescent="0.3">
      <c r="B418" s="26" t="s">
        <v>3</v>
      </c>
      <c r="C418" s="12">
        <v>9</v>
      </c>
      <c r="D418" s="28"/>
      <c r="E418" s="28"/>
    </row>
    <row r="419" spans="2:5" x14ac:dyDescent="0.3">
      <c r="B419" s="26" t="s">
        <v>5</v>
      </c>
      <c r="C419" s="12">
        <v>2</v>
      </c>
      <c r="D419" s="28"/>
      <c r="E419" s="28"/>
    </row>
    <row r="420" spans="2:5" x14ac:dyDescent="0.3">
      <c r="B420" s="26" t="s">
        <v>1</v>
      </c>
      <c r="C420" s="12">
        <v>5</v>
      </c>
      <c r="D420" s="28"/>
      <c r="E420" s="28"/>
    </row>
    <row r="421" spans="2:5" x14ac:dyDescent="0.3">
      <c r="B421" s="7" t="s">
        <v>52</v>
      </c>
      <c r="C421" s="8">
        <v>143</v>
      </c>
      <c r="D421" s="27">
        <f>C422/C421</f>
        <v>0.66433566433566438</v>
      </c>
      <c r="E421" s="27">
        <f>C422/(C421-C427-C428)</f>
        <v>0.85585585585585588</v>
      </c>
    </row>
    <row r="422" spans="2:5" x14ac:dyDescent="0.3">
      <c r="B422" s="25" t="s">
        <v>66</v>
      </c>
      <c r="C422" s="10">
        <v>95</v>
      </c>
      <c r="D422" s="28"/>
      <c r="E422" s="28"/>
    </row>
    <row r="423" spans="2:5" x14ac:dyDescent="0.3">
      <c r="B423" s="25" t="s">
        <v>7</v>
      </c>
      <c r="C423" s="10">
        <v>3</v>
      </c>
      <c r="D423" s="28"/>
      <c r="E423" s="28"/>
    </row>
    <row r="424" spans="2:5" x14ac:dyDescent="0.3">
      <c r="B424" s="26" t="s">
        <v>5</v>
      </c>
      <c r="C424" s="12">
        <v>2</v>
      </c>
      <c r="D424" s="28"/>
      <c r="E424" s="28"/>
    </row>
    <row r="425" spans="2:5" x14ac:dyDescent="0.3">
      <c r="B425" s="26" t="s">
        <v>1</v>
      </c>
      <c r="C425" s="12">
        <v>1</v>
      </c>
      <c r="D425" s="28"/>
      <c r="E425" s="28"/>
    </row>
    <row r="426" spans="2:5" x14ac:dyDescent="0.3">
      <c r="B426" s="25" t="s">
        <v>6</v>
      </c>
      <c r="C426" s="10">
        <v>45</v>
      </c>
      <c r="D426" s="28"/>
      <c r="E426" s="28"/>
    </row>
    <row r="427" spans="2:5" x14ac:dyDescent="0.3">
      <c r="B427" s="26" t="s">
        <v>3</v>
      </c>
      <c r="C427" s="12">
        <v>29</v>
      </c>
      <c r="D427" s="28"/>
      <c r="E427" s="28"/>
    </row>
    <row r="428" spans="2:5" x14ac:dyDescent="0.3">
      <c r="B428" s="26" t="s">
        <v>0</v>
      </c>
      <c r="C428" s="12">
        <v>3</v>
      </c>
      <c r="D428" s="28"/>
      <c r="E428" s="28"/>
    </row>
    <row r="429" spans="2:5" x14ac:dyDescent="0.3">
      <c r="B429" s="26" t="s">
        <v>5</v>
      </c>
      <c r="C429" s="12">
        <v>1</v>
      </c>
      <c r="D429" s="28"/>
      <c r="E429" s="28"/>
    </row>
    <row r="430" spans="2:5" x14ac:dyDescent="0.3">
      <c r="B430" s="26" t="s">
        <v>1</v>
      </c>
      <c r="C430" s="12">
        <v>12</v>
      </c>
      <c r="D430" s="28"/>
      <c r="E430" s="28"/>
    </row>
    <row r="431" spans="2:5" x14ac:dyDescent="0.3">
      <c r="B431" s="7" t="s">
        <v>36</v>
      </c>
      <c r="C431" s="8">
        <v>182</v>
      </c>
      <c r="D431" s="27">
        <f>C432/C431</f>
        <v>0.71978021978021978</v>
      </c>
      <c r="E431" s="27">
        <f>C432/(C431-C438-C439)</f>
        <v>0.81366459627329191</v>
      </c>
    </row>
    <row r="432" spans="2:5" x14ac:dyDescent="0.3">
      <c r="B432" s="25" t="s">
        <v>66</v>
      </c>
      <c r="C432" s="10">
        <v>131</v>
      </c>
      <c r="D432" s="28"/>
      <c r="E432" s="28"/>
    </row>
    <row r="433" spans="2:5" x14ac:dyDescent="0.3">
      <c r="B433" s="25" t="s">
        <v>7</v>
      </c>
      <c r="C433" s="10">
        <v>3</v>
      </c>
      <c r="D433" s="28"/>
      <c r="E433" s="28"/>
    </row>
    <row r="434" spans="2:5" x14ac:dyDescent="0.3">
      <c r="B434" s="26" t="s">
        <v>5</v>
      </c>
      <c r="C434" s="12">
        <v>1</v>
      </c>
      <c r="D434" s="28"/>
      <c r="E434" s="28"/>
    </row>
    <row r="435" spans="2:5" x14ac:dyDescent="0.3">
      <c r="B435" s="26" t="s">
        <v>1</v>
      </c>
      <c r="C435" s="12">
        <v>1</v>
      </c>
      <c r="D435" s="28"/>
      <c r="E435" s="28"/>
    </row>
    <row r="436" spans="2:5" x14ac:dyDescent="0.3">
      <c r="B436" s="26" t="s">
        <v>2</v>
      </c>
      <c r="C436" s="12">
        <v>1</v>
      </c>
      <c r="D436" s="28"/>
      <c r="E436" s="28"/>
    </row>
    <row r="437" spans="2:5" x14ac:dyDescent="0.3">
      <c r="B437" s="25" t="s">
        <v>6</v>
      </c>
      <c r="C437" s="10">
        <v>48</v>
      </c>
      <c r="D437" s="28"/>
      <c r="E437" s="28"/>
    </row>
    <row r="438" spans="2:5" x14ac:dyDescent="0.3">
      <c r="B438" s="26" t="s">
        <v>3</v>
      </c>
      <c r="C438" s="12">
        <v>19</v>
      </c>
      <c r="D438" s="28"/>
      <c r="E438" s="28"/>
    </row>
    <row r="439" spans="2:5" x14ac:dyDescent="0.3">
      <c r="B439" s="26" t="s">
        <v>0</v>
      </c>
      <c r="C439" s="12">
        <v>2</v>
      </c>
      <c r="D439" s="28"/>
      <c r="E439" s="28"/>
    </row>
    <row r="440" spans="2:5" x14ac:dyDescent="0.3">
      <c r="B440" s="26" t="s">
        <v>5</v>
      </c>
      <c r="C440" s="12">
        <v>10</v>
      </c>
      <c r="D440" s="28"/>
      <c r="E440" s="28"/>
    </row>
    <row r="441" spans="2:5" x14ac:dyDescent="0.3">
      <c r="B441" s="26" t="s">
        <v>1</v>
      </c>
      <c r="C441" s="12">
        <v>15</v>
      </c>
      <c r="D441" s="28"/>
      <c r="E441" s="28"/>
    </row>
    <row r="442" spans="2:5" x14ac:dyDescent="0.3">
      <c r="B442" s="26" t="s">
        <v>2</v>
      </c>
      <c r="C442" s="12">
        <v>2</v>
      </c>
      <c r="D442" s="28"/>
      <c r="E442" s="28"/>
    </row>
    <row r="443" spans="2:5" x14ac:dyDescent="0.3">
      <c r="B443" s="7" t="s">
        <v>61</v>
      </c>
      <c r="C443" s="8">
        <v>62</v>
      </c>
      <c r="D443" s="27">
        <f>C444/C443</f>
        <v>0.43548387096774194</v>
      </c>
      <c r="E443" s="27">
        <f>C444/(C443-C449-C450)</f>
        <v>0.51923076923076927</v>
      </c>
    </row>
    <row r="444" spans="2:5" x14ac:dyDescent="0.3">
      <c r="B444" s="25" t="s">
        <v>66</v>
      </c>
      <c r="C444" s="10">
        <v>27</v>
      </c>
      <c r="D444" s="28"/>
      <c r="E444" s="28"/>
    </row>
    <row r="445" spans="2:5" x14ac:dyDescent="0.3">
      <c r="B445" s="25" t="s">
        <v>7</v>
      </c>
      <c r="C445" s="10">
        <v>22</v>
      </c>
      <c r="D445" s="28"/>
      <c r="E445" s="28"/>
    </row>
    <row r="446" spans="2:5" x14ac:dyDescent="0.3">
      <c r="B446" s="26" t="s">
        <v>5</v>
      </c>
      <c r="C446" s="12">
        <v>21</v>
      </c>
      <c r="D446" s="28"/>
      <c r="E446" s="28"/>
    </row>
    <row r="447" spans="2:5" x14ac:dyDescent="0.3">
      <c r="B447" s="26" t="s">
        <v>2</v>
      </c>
      <c r="C447" s="12">
        <v>1</v>
      </c>
      <c r="D447" s="28"/>
      <c r="E447" s="28"/>
    </row>
    <row r="448" spans="2:5" x14ac:dyDescent="0.3">
      <c r="B448" s="25" t="s">
        <v>6</v>
      </c>
      <c r="C448" s="10">
        <v>13</v>
      </c>
      <c r="D448" s="28"/>
      <c r="E448" s="28"/>
    </row>
    <row r="449" spans="2:5" x14ac:dyDescent="0.3">
      <c r="B449" s="26" t="s">
        <v>3</v>
      </c>
      <c r="C449" s="12">
        <v>9</v>
      </c>
      <c r="D449" s="28"/>
      <c r="E449" s="28"/>
    </row>
    <row r="450" spans="2:5" x14ac:dyDescent="0.3">
      <c r="B450" s="26" t="s">
        <v>0</v>
      </c>
      <c r="C450" s="12">
        <v>1</v>
      </c>
      <c r="D450" s="28"/>
      <c r="E450" s="28"/>
    </row>
    <row r="451" spans="2:5" x14ac:dyDescent="0.3">
      <c r="B451" s="26" t="s">
        <v>5</v>
      </c>
      <c r="C451" s="12">
        <v>1</v>
      </c>
      <c r="D451" s="28"/>
      <c r="E451" s="28"/>
    </row>
    <row r="452" spans="2:5" ht="15" thickBot="1" x14ac:dyDescent="0.35">
      <c r="B452" s="26" t="s">
        <v>1</v>
      </c>
      <c r="C452" s="12">
        <v>2</v>
      </c>
      <c r="D452" s="28"/>
      <c r="E452" s="28"/>
    </row>
    <row r="453" spans="2:5" ht="15" thickBot="1" x14ac:dyDescent="0.35">
      <c r="B453" s="5" t="s">
        <v>80</v>
      </c>
      <c r="C453" s="6">
        <v>2673</v>
      </c>
      <c r="D453" s="17">
        <f>(C455+C464+C474+C483+C491+C503+C515+C523+C535+C546+C557+C565+C575+C586+C592)/C453</f>
        <v>0.44855967078189302</v>
      </c>
      <c r="E453" s="17">
        <f>(C455+C464+C474+C483+C491+C503+C515+C523+C535+C546+C557+C565+C575+C586+C592)/(C453-C459-C460-C469-C470-C476-C479-C480-C485-C487-C488-C493-C497-C498-C505-C510-C511-C519-C525-C529-C530-C537-C541-C542-C551-C552-C561-C562-C567-C571-C572-C580-C581-C588-C589-C596-C597)</f>
        <v>0.7765544041450777</v>
      </c>
    </row>
    <row r="454" spans="2:5" x14ac:dyDescent="0.3">
      <c r="B454" s="7" t="s">
        <v>37</v>
      </c>
      <c r="C454" s="8">
        <v>88</v>
      </c>
      <c r="D454" s="27">
        <f>C455/C454</f>
        <v>0.5</v>
      </c>
      <c r="E454" s="27">
        <f>C455/(C454-C459-C460)</f>
        <v>0.84615384615384615</v>
      </c>
    </row>
    <row r="455" spans="2:5" x14ac:dyDescent="0.3">
      <c r="B455" s="25" t="s">
        <v>66</v>
      </c>
      <c r="C455" s="10">
        <v>44</v>
      </c>
      <c r="D455" s="28"/>
      <c r="E455" s="28"/>
    </row>
    <row r="456" spans="2:5" x14ac:dyDescent="0.3">
      <c r="B456" s="25" t="s">
        <v>7</v>
      </c>
      <c r="C456" s="10">
        <v>2</v>
      </c>
      <c r="D456" s="28"/>
      <c r="E456" s="28"/>
    </row>
    <row r="457" spans="2:5" x14ac:dyDescent="0.3">
      <c r="B457" s="26" t="s">
        <v>2</v>
      </c>
      <c r="C457" s="12">
        <v>2</v>
      </c>
      <c r="D457" s="28"/>
      <c r="E457" s="28"/>
    </row>
    <row r="458" spans="2:5" x14ac:dyDescent="0.3">
      <c r="B458" s="25" t="s">
        <v>6</v>
      </c>
      <c r="C458" s="10">
        <v>42</v>
      </c>
      <c r="D458" s="28"/>
      <c r="E458" s="28"/>
    </row>
    <row r="459" spans="2:5" x14ac:dyDescent="0.3">
      <c r="B459" s="26" t="s">
        <v>3</v>
      </c>
      <c r="C459" s="12">
        <v>4</v>
      </c>
      <c r="D459" s="28"/>
      <c r="E459" s="28"/>
    </row>
    <row r="460" spans="2:5" x14ac:dyDescent="0.3">
      <c r="B460" s="26" t="s">
        <v>0</v>
      </c>
      <c r="C460" s="12">
        <v>32</v>
      </c>
      <c r="D460" s="28"/>
      <c r="E460" s="28"/>
    </row>
    <row r="461" spans="2:5" x14ac:dyDescent="0.3">
      <c r="B461" s="26" t="s">
        <v>5</v>
      </c>
      <c r="C461" s="12">
        <v>1</v>
      </c>
      <c r="D461" s="28"/>
      <c r="E461" s="28"/>
    </row>
    <row r="462" spans="2:5" x14ac:dyDescent="0.3">
      <c r="B462" s="26" t="s">
        <v>2</v>
      </c>
      <c r="C462" s="12">
        <v>5</v>
      </c>
      <c r="D462" s="28"/>
      <c r="E462" s="28"/>
    </row>
    <row r="463" spans="2:5" x14ac:dyDescent="0.3">
      <c r="B463" s="7" t="s">
        <v>81</v>
      </c>
      <c r="C463" s="8">
        <v>58</v>
      </c>
      <c r="D463" s="27">
        <f>C464/C463</f>
        <v>0.37931034482758619</v>
      </c>
      <c r="E463" s="27">
        <f>C464/(C463-C469-C470)</f>
        <v>0.7857142857142857</v>
      </c>
    </row>
    <row r="464" spans="2:5" x14ac:dyDescent="0.3">
      <c r="B464" s="25" t="s">
        <v>66</v>
      </c>
      <c r="C464" s="10">
        <v>22</v>
      </c>
      <c r="D464" s="28"/>
      <c r="E464" s="28"/>
    </row>
    <row r="465" spans="2:5" x14ac:dyDescent="0.3">
      <c r="B465" s="25" t="s">
        <v>7</v>
      </c>
      <c r="C465" s="10">
        <v>4</v>
      </c>
      <c r="D465" s="28"/>
      <c r="E465" s="28"/>
    </row>
    <row r="466" spans="2:5" x14ac:dyDescent="0.3">
      <c r="B466" s="26" t="s">
        <v>1</v>
      </c>
      <c r="C466" s="12">
        <v>1</v>
      </c>
      <c r="D466" s="28"/>
      <c r="E466" s="28"/>
    </row>
    <row r="467" spans="2:5" x14ac:dyDescent="0.3">
      <c r="B467" s="26" t="s">
        <v>2</v>
      </c>
      <c r="C467" s="12">
        <v>3</v>
      </c>
      <c r="D467" s="28"/>
      <c r="E467" s="28"/>
    </row>
    <row r="468" spans="2:5" x14ac:dyDescent="0.3">
      <c r="B468" s="25" t="s">
        <v>6</v>
      </c>
      <c r="C468" s="10">
        <v>32</v>
      </c>
      <c r="D468" s="28"/>
      <c r="E468" s="28"/>
    </row>
    <row r="469" spans="2:5" x14ac:dyDescent="0.3">
      <c r="B469" s="26" t="s">
        <v>3</v>
      </c>
      <c r="C469" s="12">
        <v>3</v>
      </c>
      <c r="D469" s="28"/>
      <c r="E469" s="28"/>
    </row>
    <row r="470" spans="2:5" x14ac:dyDescent="0.3">
      <c r="B470" s="26" t="s">
        <v>0</v>
      </c>
      <c r="C470" s="12">
        <v>27</v>
      </c>
      <c r="D470" s="28"/>
      <c r="E470" s="28"/>
    </row>
    <row r="471" spans="2:5" x14ac:dyDescent="0.3">
      <c r="B471" s="26" t="s">
        <v>1</v>
      </c>
      <c r="C471" s="12">
        <v>1</v>
      </c>
      <c r="D471" s="28"/>
      <c r="E471" s="28"/>
    </row>
    <row r="472" spans="2:5" x14ac:dyDescent="0.3">
      <c r="B472" s="26" t="s">
        <v>2</v>
      </c>
      <c r="C472" s="12">
        <v>1</v>
      </c>
      <c r="D472" s="28"/>
      <c r="E472" s="28"/>
    </row>
    <row r="473" spans="2:5" x14ac:dyDescent="0.3">
      <c r="B473" s="7" t="s">
        <v>46</v>
      </c>
      <c r="C473" s="8">
        <v>122</v>
      </c>
      <c r="D473" s="27">
        <f>C474/C473</f>
        <v>0.35245901639344263</v>
      </c>
      <c r="E473" s="27">
        <f>C474/(C473-C476-C479-C480)</f>
        <v>0.79629629629629628</v>
      </c>
    </row>
    <row r="474" spans="2:5" x14ac:dyDescent="0.3">
      <c r="B474" s="25" t="s">
        <v>66</v>
      </c>
      <c r="C474" s="10">
        <v>43</v>
      </c>
      <c r="D474" s="28"/>
      <c r="E474" s="28"/>
    </row>
    <row r="475" spans="2:5" x14ac:dyDescent="0.3">
      <c r="B475" s="25" t="s">
        <v>7</v>
      </c>
      <c r="C475" s="10">
        <v>9</v>
      </c>
      <c r="D475" s="28"/>
      <c r="E475" s="28"/>
    </row>
    <row r="476" spans="2:5" x14ac:dyDescent="0.3">
      <c r="B476" s="26" t="s">
        <v>0</v>
      </c>
      <c r="C476" s="12">
        <v>2</v>
      </c>
      <c r="D476" s="28"/>
      <c r="E476" s="28"/>
    </row>
    <row r="477" spans="2:5" x14ac:dyDescent="0.3">
      <c r="B477" s="26" t="s">
        <v>2</v>
      </c>
      <c r="C477" s="12">
        <v>7</v>
      </c>
      <c r="D477" s="28"/>
      <c r="E477" s="28"/>
    </row>
    <row r="478" spans="2:5" x14ac:dyDescent="0.3">
      <c r="B478" s="25" t="s">
        <v>6</v>
      </c>
      <c r="C478" s="10">
        <v>70</v>
      </c>
      <c r="D478" s="28"/>
      <c r="E478" s="28"/>
    </row>
    <row r="479" spans="2:5" x14ac:dyDescent="0.3">
      <c r="B479" s="26" t="s">
        <v>3</v>
      </c>
      <c r="C479" s="12">
        <v>3</v>
      </c>
      <c r="D479" s="28"/>
      <c r="E479" s="28"/>
    </row>
    <row r="480" spans="2:5" x14ac:dyDescent="0.3">
      <c r="B480" s="26" t="s">
        <v>0</v>
      </c>
      <c r="C480" s="12">
        <v>63</v>
      </c>
      <c r="D480" s="28"/>
      <c r="E480" s="28"/>
    </row>
    <row r="481" spans="2:5" x14ac:dyDescent="0.3">
      <c r="B481" s="26" t="s">
        <v>2</v>
      </c>
      <c r="C481" s="12">
        <v>4</v>
      </c>
      <c r="D481" s="28"/>
      <c r="E481" s="28"/>
    </row>
    <row r="482" spans="2:5" x14ac:dyDescent="0.3">
      <c r="B482" s="7" t="s">
        <v>39</v>
      </c>
      <c r="C482" s="8">
        <v>64</v>
      </c>
      <c r="D482" s="27">
        <f>C483/C482</f>
        <v>0.40625</v>
      </c>
      <c r="E482" s="27">
        <f>C483/(C482-C485-C487-C488)</f>
        <v>0.9285714285714286</v>
      </c>
    </row>
    <row r="483" spans="2:5" x14ac:dyDescent="0.3">
      <c r="B483" s="25" t="s">
        <v>66</v>
      </c>
      <c r="C483" s="10">
        <v>26</v>
      </c>
      <c r="D483" s="28"/>
      <c r="E483" s="28"/>
    </row>
    <row r="484" spans="2:5" x14ac:dyDescent="0.3">
      <c r="B484" s="25" t="s">
        <v>7</v>
      </c>
      <c r="C484" s="10">
        <v>1</v>
      </c>
      <c r="D484" s="28"/>
      <c r="E484" s="28"/>
    </row>
    <row r="485" spans="2:5" x14ac:dyDescent="0.3">
      <c r="B485" s="26" t="s">
        <v>0</v>
      </c>
      <c r="C485" s="12">
        <v>1</v>
      </c>
      <c r="D485" s="28"/>
      <c r="E485" s="28"/>
    </row>
    <row r="486" spans="2:5" x14ac:dyDescent="0.3">
      <c r="B486" s="25" t="s">
        <v>6</v>
      </c>
      <c r="C486" s="10">
        <v>37</v>
      </c>
      <c r="D486" s="28"/>
      <c r="E486" s="28"/>
    </row>
    <row r="487" spans="2:5" x14ac:dyDescent="0.3">
      <c r="B487" s="26" t="s">
        <v>3</v>
      </c>
      <c r="C487" s="12">
        <v>5</v>
      </c>
      <c r="D487" s="28"/>
      <c r="E487" s="28"/>
    </row>
    <row r="488" spans="2:5" x14ac:dyDescent="0.3">
      <c r="B488" s="26" t="s">
        <v>0</v>
      </c>
      <c r="C488" s="12">
        <v>30</v>
      </c>
      <c r="D488" s="28"/>
      <c r="E488" s="28"/>
    </row>
    <row r="489" spans="2:5" x14ac:dyDescent="0.3">
      <c r="B489" s="26" t="s">
        <v>2</v>
      </c>
      <c r="C489" s="12">
        <v>2</v>
      </c>
      <c r="D489" s="28"/>
      <c r="E489" s="28"/>
    </row>
    <row r="490" spans="2:5" x14ac:dyDescent="0.3">
      <c r="B490" s="7" t="s">
        <v>41</v>
      </c>
      <c r="C490" s="8">
        <v>487</v>
      </c>
      <c r="D490" s="27">
        <f>C491/C490</f>
        <v>0.58110882956878851</v>
      </c>
      <c r="E490" s="27">
        <f>C491/(C490-C493-C497-C498)</f>
        <v>0.8299120234604106</v>
      </c>
    </row>
    <row r="491" spans="2:5" x14ac:dyDescent="0.3">
      <c r="B491" s="25" t="s">
        <v>66</v>
      </c>
      <c r="C491" s="10">
        <v>283</v>
      </c>
      <c r="D491" s="28"/>
      <c r="E491" s="28"/>
    </row>
    <row r="492" spans="2:5" x14ac:dyDescent="0.3">
      <c r="B492" s="25" t="s">
        <v>7</v>
      </c>
      <c r="C492" s="10">
        <v>33</v>
      </c>
      <c r="D492" s="28"/>
      <c r="E492" s="28"/>
    </row>
    <row r="493" spans="2:5" x14ac:dyDescent="0.3">
      <c r="B493" s="26" t="s">
        <v>0</v>
      </c>
      <c r="C493" s="12">
        <v>6</v>
      </c>
      <c r="D493" s="28"/>
      <c r="E493" s="28"/>
    </row>
    <row r="494" spans="2:5" x14ac:dyDescent="0.3">
      <c r="B494" s="26" t="s">
        <v>1</v>
      </c>
      <c r="C494" s="12">
        <v>3</v>
      </c>
      <c r="D494" s="28"/>
      <c r="E494" s="28"/>
    </row>
    <row r="495" spans="2:5" x14ac:dyDescent="0.3">
      <c r="B495" s="26" t="s">
        <v>2</v>
      </c>
      <c r="C495" s="12">
        <v>24</v>
      </c>
      <c r="D495" s="28"/>
      <c r="E495" s="28"/>
    </row>
    <row r="496" spans="2:5" x14ac:dyDescent="0.3">
      <c r="B496" s="25" t="s">
        <v>6</v>
      </c>
      <c r="C496" s="10">
        <v>171</v>
      </c>
      <c r="D496" s="28"/>
      <c r="E496" s="28"/>
    </row>
    <row r="497" spans="2:5" x14ac:dyDescent="0.3">
      <c r="B497" s="26" t="s">
        <v>3</v>
      </c>
      <c r="C497" s="12">
        <v>13</v>
      </c>
      <c r="D497" s="28"/>
      <c r="E497" s="28"/>
    </row>
    <row r="498" spans="2:5" x14ac:dyDescent="0.3">
      <c r="B498" s="26" t="s">
        <v>0</v>
      </c>
      <c r="C498" s="12">
        <v>127</v>
      </c>
      <c r="D498" s="28"/>
      <c r="E498" s="28"/>
    </row>
    <row r="499" spans="2:5" x14ac:dyDescent="0.3">
      <c r="B499" s="26" t="s">
        <v>5</v>
      </c>
      <c r="C499" s="12">
        <v>1</v>
      </c>
      <c r="D499" s="28"/>
      <c r="E499" s="28"/>
    </row>
    <row r="500" spans="2:5" x14ac:dyDescent="0.3">
      <c r="B500" s="26" t="s">
        <v>1</v>
      </c>
      <c r="C500" s="12">
        <v>2</v>
      </c>
      <c r="D500" s="28"/>
      <c r="E500" s="28"/>
    </row>
    <row r="501" spans="2:5" x14ac:dyDescent="0.3">
      <c r="B501" s="26" t="s">
        <v>2</v>
      </c>
      <c r="C501" s="12">
        <v>28</v>
      </c>
      <c r="D501" s="28"/>
      <c r="E501" s="28"/>
    </row>
    <row r="502" spans="2:5" x14ac:dyDescent="0.3">
      <c r="B502" s="7" t="s">
        <v>40</v>
      </c>
      <c r="C502" s="8">
        <v>480</v>
      </c>
      <c r="D502" s="27">
        <f>C503/C502</f>
        <v>0.40416666666666667</v>
      </c>
      <c r="E502" s="27">
        <f>C503/(C502-C505-C510-C511)</f>
        <v>0.76377952755905509</v>
      </c>
    </row>
    <row r="503" spans="2:5" x14ac:dyDescent="0.3">
      <c r="B503" s="25" t="s">
        <v>66</v>
      </c>
      <c r="C503" s="10">
        <v>194</v>
      </c>
      <c r="D503" s="28"/>
      <c r="E503" s="28"/>
    </row>
    <row r="504" spans="2:5" x14ac:dyDescent="0.3">
      <c r="B504" s="25" t="s">
        <v>7</v>
      </c>
      <c r="C504" s="10">
        <v>40</v>
      </c>
      <c r="D504" s="28"/>
      <c r="E504" s="28"/>
    </row>
    <row r="505" spans="2:5" x14ac:dyDescent="0.3">
      <c r="B505" s="26" t="s">
        <v>0</v>
      </c>
      <c r="C505" s="12">
        <v>5</v>
      </c>
      <c r="D505" s="28"/>
      <c r="E505" s="28"/>
    </row>
    <row r="506" spans="2:5" x14ac:dyDescent="0.3">
      <c r="B506" s="26" t="s">
        <v>5</v>
      </c>
      <c r="C506" s="12">
        <v>1</v>
      </c>
      <c r="D506" s="28"/>
      <c r="E506" s="28"/>
    </row>
    <row r="507" spans="2:5" x14ac:dyDescent="0.3">
      <c r="B507" s="26" t="s">
        <v>1</v>
      </c>
      <c r="C507" s="12">
        <v>21</v>
      </c>
      <c r="D507" s="28"/>
      <c r="E507" s="28"/>
    </row>
    <row r="508" spans="2:5" x14ac:dyDescent="0.3">
      <c r="B508" s="26" t="s">
        <v>2</v>
      </c>
      <c r="C508" s="12">
        <v>13</v>
      </c>
      <c r="D508" s="28"/>
      <c r="E508" s="28"/>
    </row>
    <row r="509" spans="2:5" x14ac:dyDescent="0.3">
      <c r="B509" s="25" t="s">
        <v>6</v>
      </c>
      <c r="C509" s="10">
        <v>246</v>
      </c>
      <c r="D509" s="28"/>
      <c r="E509" s="28"/>
    </row>
    <row r="510" spans="2:5" x14ac:dyDescent="0.3">
      <c r="B510" s="26" t="s">
        <v>3</v>
      </c>
      <c r="C510" s="12">
        <v>30</v>
      </c>
      <c r="D510" s="28"/>
      <c r="E510" s="28"/>
    </row>
    <row r="511" spans="2:5" x14ac:dyDescent="0.3">
      <c r="B511" s="26" t="s">
        <v>0</v>
      </c>
      <c r="C511" s="12">
        <v>191</v>
      </c>
      <c r="D511" s="28"/>
      <c r="E511" s="28"/>
    </row>
    <row r="512" spans="2:5" x14ac:dyDescent="0.3">
      <c r="B512" s="26" t="s">
        <v>1</v>
      </c>
      <c r="C512" s="12">
        <v>4</v>
      </c>
      <c r="D512" s="28"/>
      <c r="E512" s="28"/>
    </row>
    <row r="513" spans="2:5" x14ac:dyDescent="0.3">
      <c r="B513" s="26" t="s">
        <v>2</v>
      </c>
      <c r="C513" s="12">
        <v>21</v>
      </c>
      <c r="D513" s="28"/>
      <c r="E513" s="28"/>
    </row>
    <row r="514" spans="2:5" x14ac:dyDescent="0.3">
      <c r="B514" s="7" t="s">
        <v>43</v>
      </c>
      <c r="C514" s="8">
        <v>36</v>
      </c>
      <c r="D514" s="27">
        <f>C515/C514</f>
        <v>0.27777777777777779</v>
      </c>
      <c r="E514" s="27">
        <f>C515/(C514-C519)</f>
        <v>0.66666666666666663</v>
      </c>
    </row>
    <row r="515" spans="2:5" x14ac:dyDescent="0.3">
      <c r="B515" s="25" t="s">
        <v>66</v>
      </c>
      <c r="C515" s="10">
        <v>10</v>
      </c>
      <c r="D515" s="28"/>
      <c r="E515" s="28"/>
    </row>
    <row r="516" spans="2:5" x14ac:dyDescent="0.3">
      <c r="B516" s="25" t="s">
        <v>7</v>
      </c>
      <c r="C516" s="10">
        <v>1</v>
      </c>
      <c r="D516" s="28"/>
      <c r="E516" s="28"/>
    </row>
    <row r="517" spans="2:5" x14ac:dyDescent="0.3">
      <c r="B517" s="26" t="s">
        <v>2</v>
      </c>
      <c r="C517" s="12">
        <v>1</v>
      </c>
      <c r="D517" s="28"/>
      <c r="E517" s="28"/>
    </row>
    <row r="518" spans="2:5" x14ac:dyDescent="0.3">
      <c r="B518" s="25" t="s">
        <v>6</v>
      </c>
      <c r="C518" s="10">
        <v>25</v>
      </c>
      <c r="D518" s="28"/>
      <c r="E518" s="28"/>
    </row>
    <row r="519" spans="2:5" x14ac:dyDescent="0.3">
      <c r="B519" s="26" t="s">
        <v>0</v>
      </c>
      <c r="C519" s="12">
        <v>21</v>
      </c>
      <c r="D519" s="28"/>
      <c r="E519" s="28"/>
    </row>
    <row r="520" spans="2:5" x14ac:dyDescent="0.3">
      <c r="B520" s="26" t="s">
        <v>1</v>
      </c>
      <c r="C520" s="12">
        <v>3</v>
      </c>
      <c r="D520" s="28"/>
      <c r="E520" s="28"/>
    </row>
    <row r="521" spans="2:5" x14ac:dyDescent="0.3">
      <c r="B521" s="26" t="s">
        <v>2</v>
      </c>
      <c r="C521" s="12">
        <v>1</v>
      </c>
      <c r="D521" s="28"/>
      <c r="E521" s="28"/>
    </row>
    <row r="522" spans="2:5" x14ac:dyDescent="0.3">
      <c r="B522" s="7" t="s">
        <v>44</v>
      </c>
      <c r="C522" s="8">
        <v>172</v>
      </c>
      <c r="D522" s="27">
        <f>C523/C522</f>
        <v>0.16279069767441862</v>
      </c>
      <c r="E522" s="27">
        <f>C523/(C522-C525-C529-C530)</f>
        <v>0.40579710144927539</v>
      </c>
    </row>
    <row r="523" spans="2:5" x14ac:dyDescent="0.3">
      <c r="B523" s="25" t="s">
        <v>66</v>
      </c>
      <c r="C523" s="10">
        <v>28</v>
      </c>
      <c r="D523" s="28"/>
      <c r="E523" s="28"/>
    </row>
    <row r="524" spans="2:5" x14ac:dyDescent="0.3">
      <c r="B524" s="25" t="s">
        <v>7</v>
      </c>
      <c r="C524" s="10">
        <v>32</v>
      </c>
      <c r="D524" s="28"/>
      <c r="E524" s="28"/>
    </row>
    <row r="525" spans="2:5" x14ac:dyDescent="0.3">
      <c r="B525" s="26" t="s">
        <v>0</v>
      </c>
      <c r="C525" s="12">
        <v>3</v>
      </c>
      <c r="D525" s="28"/>
      <c r="E525" s="28"/>
    </row>
    <row r="526" spans="2:5" x14ac:dyDescent="0.3">
      <c r="B526" s="26" t="s">
        <v>1</v>
      </c>
      <c r="C526" s="12">
        <v>22</v>
      </c>
      <c r="D526" s="28"/>
      <c r="E526" s="28"/>
    </row>
    <row r="527" spans="2:5" x14ac:dyDescent="0.3">
      <c r="B527" s="26" t="s">
        <v>2</v>
      </c>
      <c r="C527" s="12">
        <v>7</v>
      </c>
      <c r="D527" s="28"/>
      <c r="E527" s="28"/>
    </row>
    <row r="528" spans="2:5" x14ac:dyDescent="0.3">
      <c r="B528" s="25" t="s">
        <v>6</v>
      </c>
      <c r="C528" s="10">
        <v>112</v>
      </c>
      <c r="D528" s="28"/>
      <c r="E528" s="28"/>
    </row>
    <row r="529" spans="2:5" x14ac:dyDescent="0.3">
      <c r="B529" s="26" t="s">
        <v>3</v>
      </c>
      <c r="C529" s="12">
        <v>8</v>
      </c>
      <c r="D529" s="28"/>
      <c r="E529" s="28"/>
    </row>
    <row r="530" spans="2:5" x14ac:dyDescent="0.3">
      <c r="B530" s="26" t="s">
        <v>0</v>
      </c>
      <c r="C530" s="12">
        <v>92</v>
      </c>
      <c r="D530" s="28"/>
      <c r="E530" s="28"/>
    </row>
    <row r="531" spans="2:5" x14ac:dyDescent="0.3">
      <c r="B531" s="26" t="s">
        <v>5</v>
      </c>
      <c r="C531" s="12">
        <v>2</v>
      </c>
      <c r="D531" s="28"/>
      <c r="E531" s="28"/>
    </row>
    <row r="532" spans="2:5" x14ac:dyDescent="0.3">
      <c r="B532" s="26" t="s">
        <v>1</v>
      </c>
      <c r="C532" s="12">
        <v>1</v>
      </c>
      <c r="D532" s="28"/>
      <c r="E532" s="28"/>
    </row>
    <row r="533" spans="2:5" x14ac:dyDescent="0.3">
      <c r="B533" s="26" t="s">
        <v>2</v>
      </c>
      <c r="C533" s="12">
        <v>9</v>
      </c>
      <c r="D533" s="28"/>
      <c r="E533" s="28"/>
    </row>
    <row r="534" spans="2:5" x14ac:dyDescent="0.3">
      <c r="B534" s="7" t="s">
        <v>48</v>
      </c>
      <c r="C534" s="8">
        <v>306</v>
      </c>
      <c r="D534" s="27">
        <f>C535/C534</f>
        <v>0.41830065359477125</v>
      </c>
      <c r="E534" s="27">
        <f>C535/(C534-C537-C542-C541)</f>
        <v>0.78048780487804881</v>
      </c>
    </row>
    <row r="535" spans="2:5" x14ac:dyDescent="0.3">
      <c r="B535" s="25" t="s">
        <v>66</v>
      </c>
      <c r="C535" s="10">
        <v>128</v>
      </c>
      <c r="D535" s="28"/>
      <c r="E535" s="28"/>
    </row>
    <row r="536" spans="2:5" x14ac:dyDescent="0.3">
      <c r="B536" s="25" t="s">
        <v>7</v>
      </c>
      <c r="C536" s="10">
        <v>18</v>
      </c>
      <c r="D536" s="28"/>
      <c r="E536" s="28"/>
    </row>
    <row r="537" spans="2:5" x14ac:dyDescent="0.3">
      <c r="B537" s="26" t="s">
        <v>0</v>
      </c>
      <c r="C537" s="12">
        <v>5</v>
      </c>
      <c r="D537" s="28"/>
      <c r="E537" s="28"/>
    </row>
    <row r="538" spans="2:5" x14ac:dyDescent="0.3">
      <c r="B538" s="26" t="s">
        <v>1</v>
      </c>
      <c r="C538" s="12">
        <v>1</v>
      </c>
      <c r="D538" s="28"/>
      <c r="E538" s="28"/>
    </row>
    <row r="539" spans="2:5" x14ac:dyDescent="0.3">
      <c r="B539" s="26" t="s">
        <v>2</v>
      </c>
      <c r="C539" s="12">
        <v>12</v>
      </c>
      <c r="D539" s="28"/>
      <c r="E539" s="28"/>
    </row>
    <row r="540" spans="2:5" x14ac:dyDescent="0.3">
      <c r="B540" s="25" t="s">
        <v>6</v>
      </c>
      <c r="C540" s="10">
        <v>160</v>
      </c>
      <c r="D540" s="28"/>
      <c r="E540" s="28"/>
    </row>
    <row r="541" spans="2:5" x14ac:dyDescent="0.3">
      <c r="B541" s="26" t="s">
        <v>3</v>
      </c>
      <c r="C541" s="12">
        <v>19</v>
      </c>
      <c r="D541" s="28"/>
      <c r="E541" s="28"/>
    </row>
    <row r="542" spans="2:5" x14ac:dyDescent="0.3">
      <c r="B542" s="26" t="s">
        <v>0</v>
      </c>
      <c r="C542" s="12">
        <v>118</v>
      </c>
      <c r="D542" s="28"/>
      <c r="E542" s="28"/>
    </row>
    <row r="543" spans="2:5" x14ac:dyDescent="0.3">
      <c r="B543" s="26" t="s">
        <v>1</v>
      </c>
      <c r="C543" s="12">
        <v>2</v>
      </c>
      <c r="D543" s="28"/>
      <c r="E543" s="28"/>
    </row>
    <row r="544" spans="2:5" x14ac:dyDescent="0.3">
      <c r="B544" s="26" t="s">
        <v>2</v>
      </c>
      <c r="C544" s="12">
        <v>21</v>
      </c>
      <c r="D544" s="28"/>
      <c r="E544" s="28"/>
    </row>
    <row r="545" spans="2:5" x14ac:dyDescent="0.3">
      <c r="B545" s="7" t="s">
        <v>47</v>
      </c>
      <c r="C545" s="8">
        <v>471</v>
      </c>
      <c r="D545" s="27">
        <f>C546/C545</f>
        <v>0.45222929936305734</v>
      </c>
      <c r="E545" s="27">
        <f>C546/(C545-C551-C552)</f>
        <v>0.77737226277372262</v>
      </c>
    </row>
    <row r="546" spans="2:5" x14ac:dyDescent="0.3">
      <c r="B546" s="25" t="s">
        <v>66</v>
      </c>
      <c r="C546" s="10">
        <v>213</v>
      </c>
      <c r="D546" s="28"/>
      <c r="E546" s="28"/>
    </row>
    <row r="547" spans="2:5" x14ac:dyDescent="0.3">
      <c r="B547" s="25" t="s">
        <v>7</v>
      </c>
      <c r="C547" s="10">
        <v>18</v>
      </c>
      <c r="D547" s="28"/>
      <c r="E547" s="28"/>
    </row>
    <row r="548" spans="2:5" x14ac:dyDescent="0.3">
      <c r="B548" s="26" t="s">
        <v>1</v>
      </c>
      <c r="C548" s="12">
        <v>6</v>
      </c>
      <c r="D548" s="28"/>
      <c r="E548" s="28"/>
    </row>
    <row r="549" spans="2:5" x14ac:dyDescent="0.3">
      <c r="B549" s="26" t="s">
        <v>2</v>
      </c>
      <c r="C549" s="12">
        <v>12</v>
      </c>
      <c r="D549" s="28"/>
      <c r="E549" s="28"/>
    </row>
    <row r="550" spans="2:5" x14ac:dyDescent="0.3">
      <c r="B550" s="25" t="s">
        <v>6</v>
      </c>
      <c r="C550" s="10">
        <v>240</v>
      </c>
      <c r="D550" s="28"/>
      <c r="E550" s="28"/>
    </row>
    <row r="551" spans="2:5" x14ac:dyDescent="0.3">
      <c r="B551" s="26" t="s">
        <v>3</v>
      </c>
      <c r="C551" s="12">
        <v>23</v>
      </c>
      <c r="D551" s="28"/>
      <c r="E551" s="28"/>
    </row>
    <row r="552" spans="2:5" x14ac:dyDescent="0.3">
      <c r="B552" s="26" t="s">
        <v>0</v>
      </c>
      <c r="C552" s="12">
        <v>174</v>
      </c>
      <c r="D552" s="28"/>
      <c r="E552" s="28"/>
    </row>
    <row r="553" spans="2:5" x14ac:dyDescent="0.3">
      <c r="B553" s="26" t="s">
        <v>5</v>
      </c>
      <c r="C553" s="12">
        <v>2</v>
      </c>
      <c r="D553" s="28"/>
      <c r="E553" s="28"/>
    </row>
    <row r="554" spans="2:5" x14ac:dyDescent="0.3">
      <c r="B554" s="26" t="s">
        <v>1</v>
      </c>
      <c r="C554" s="12">
        <v>6</v>
      </c>
      <c r="D554" s="28"/>
      <c r="E554" s="28"/>
    </row>
    <row r="555" spans="2:5" x14ac:dyDescent="0.3">
      <c r="B555" s="26" t="s">
        <v>2</v>
      </c>
      <c r="C555" s="12">
        <v>35</v>
      </c>
      <c r="D555" s="28"/>
      <c r="E555" s="28"/>
    </row>
    <row r="556" spans="2:5" x14ac:dyDescent="0.3">
      <c r="B556" s="7" t="s">
        <v>53</v>
      </c>
      <c r="C556" s="8">
        <v>75</v>
      </c>
      <c r="D556" s="27">
        <f>C557/C556</f>
        <v>0.49333333333333335</v>
      </c>
      <c r="E556" s="27">
        <f>C557/(C556-C561-C562)</f>
        <v>0.72549019607843135</v>
      </c>
    </row>
    <row r="557" spans="2:5" x14ac:dyDescent="0.3">
      <c r="B557" s="25" t="s">
        <v>66</v>
      </c>
      <c r="C557" s="10">
        <v>37</v>
      </c>
      <c r="D557" s="28"/>
      <c r="E557" s="28"/>
    </row>
    <row r="558" spans="2:5" x14ac:dyDescent="0.3">
      <c r="B558" s="25" t="s">
        <v>7</v>
      </c>
      <c r="C558" s="10">
        <v>6</v>
      </c>
      <c r="D558" s="28"/>
      <c r="E558" s="28"/>
    </row>
    <row r="559" spans="2:5" x14ac:dyDescent="0.3">
      <c r="B559" s="26" t="s">
        <v>1</v>
      </c>
      <c r="C559" s="12">
        <v>6</v>
      </c>
      <c r="D559" s="28"/>
      <c r="E559" s="28"/>
    </row>
    <row r="560" spans="2:5" x14ac:dyDescent="0.3">
      <c r="B560" s="25" t="s">
        <v>6</v>
      </c>
      <c r="C560" s="10">
        <v>32</v>
      </c>
      <c r="D560" s="28"/>
      <c r="E560" s="28"/>
    </row>
    <row r="561" spans="2:5" x14ac:dyDescent="0.3">
      <c r="B561" s="26" t="s">
        <v>3</v>
      </c>
      <c r="C561" s="12">
        <v>6</v>
      </c>
      <c r="D561" s="28"/>
      <c r="E561" s="28"/>
    </row>
    <row r="562" spans="2:5" x14ac:dyDescent="0.3">
      <c r="B562" s="26" t="s">
        <v>0</v>
      </c>
      <c r="C562" s="12">
        <v>18</v>
      </c>
      <c r="D562" s="28"/>
      <c r="E562" s="28"/>
    </row>
    <row r="563" spans="2:5" x14ac:dyDescent="0.3">
      <c r="B563" s="26" t="s">
        <v>2</v>
      </c>
      <c r="C563" s="12">
        <v>8</v>
      </c>
      <c r="D563" s="28"/>
      <c r="E563" s="28"/>
    </row>
    <row r="564" spans="2:5" x14ac:dyDescent="0.3">
      <c r="B564" s="7" t="s">
        <v>55</v>
      </c>
      <c r="C564" s="8">
        <v>74</v>
      </c>
      <c r="D564" s="27">
        <f>C565/C564</f>
        <v>0.56756756756756754</v>
      </c>
      <c r="E564" s="27">
        <f>C565/(C564-C567-C571-C572)</f>
        <v>0.77777777777777779</v>
      </c>
    </row>
    <row r="565" spans="2:5" x14ac:dyDescent="0.3">
      <c r="B565" s="25" t="s">
        <v>66</v>
      </c>
      <c r="C565" s="10">
        <v>42</v>
      </c>
      <c r="D565" s="28"/>
      <c r="E565" s="28"/>
    </row>
    <row r="566" spans="2:5" x14ac:dyDescent="0.3">
      <c r="B566" s="25" t="s">
        <v>7</v>
      </c>
      <c r="C566" s="10">
        <v>12</v>
      </c>
      <c r="D566" s="28"/>
      <c r="E566" s="28"/>
    </row>
    <row r="567" spans="2:5" x14ac:dyDescent="0.3">
      <c r="B567" s="26" t="s">
        <v>0</v>
      </c>
      <c r="C567" s="12">
        <v>3</v>
      </c>
      <c r="D567" s="28"/>
      <c r="E567" s="28"/>
    </row>
    <row r="568" spans="2:5" x14ac:dyDescent="0.3">
      <c r="B568" s="26" t="s">
        <v>1</v>
      </c>
      <c r="C568" s="12">
        <v>2</v>
      </c>
      <c r="D568" s="28"/>
      <c r="E568" s="28"/>
    </row>
    <row r="569" spans="2:5" x14ac:dyDescent="0.3">
      <c r="B569" s="26" t="s">
        <v>2</v>
      </c>
      <c r="C569" s="12">
        <v>7</v>
      </c>
      <c r="D569" s="28"/>
      <c r="E569" s="28"/>
    </row>
    <row r="570" spans="2:5" x14ac:dyDescent="0.3">
      <c r="B570" s="25" t="s">
        <v>6</v>
      </c>
      <c r="C570" s="10">
        <v>20</v>
      </c>
      <c r="D570" s="28"/>
      <c r="E570" s="28"/>
    </row>
    <row r="571" spans="2:5" x14ac:dyDescent="0.3">
      <c r="B571" s="26" t="s">
        <v>3</v>
      </c>
      <c r="C571" s="12">
        <v>4</v>
      </c>
      <c r="D571" s="28"/>
      <c r="E571" s="28"/>
    </row>
    <row r="572" spans="2:5" x14ac:dyDescent="0.3">
      <c r="B572" s="26" t="s">
        <v>0</v>
      </c>
      <c r="C572" s="12">
        <v>13</v>
      </c>
      <c r="D572" s="28"/>
      <c r="E572" s="28"/>
    </row>
    <row r="573" spans="2:5" x14ac:dyDescent="0.3">
      <c r="B573" s="26" t="s">
        <v>2</v>
      </c>
      <c r="C573" s="12">
        <v>3</v>
      </c>
      <c r="D573" s="28"/>
      <c r="E573" s="28"/>
    </row>
    <row r="574" spans="2:5" x14ac:dyDescent="0.3">
      <c r="B574" s="7" t="s">
        <v>63</v>
      </c>
      <c r="C574" s="8">
        <v>196</v>
      </c>
      <c r="D574" s="27">
        <f>C575/C574</f>
        <v>0.54591836734693877</v>
      </c>
      <c r="E574" s="27">
        <f>C575/(C574-C580-C581)</f>
        <v>0.80451127819548873</v>
      </c>
    </row>
    <row r="575" spans="2:5" x14ac:dyDescent="0.3">
      <c r="B575" s="25" t="s">
        <v>66</v>
      </c>
      <c r="C575" s="10">
        <v>107</v>
      </c>
      <c r="D575" s="28"/>
      <c r="E575" s="28"/>
    </row>
    <row r="576" spans="2:5" x14ac:dyDescent="0.3">
      <c r="B576" s="25" t="s">
        <v>7</v>
      </c>
      <c r="C576" s="10">
        <v>7</v>
      </c>
      <c r="D576" s="28"/>
      <c r="E576" s="28"/>
    </row>
    <row r="577" spans="2:5" x14ac:dyDescent="0.3">
      <c r="B577" s="26" t="s">
        <v>1</v>
      </c>
      <c r="C577" s="12">
        <v>1</v>
      </c>
      <c r="D577" s="28"/>
      <c r="E577" s="28"/>
    </row>
    <row r="578" spans="2:5" x14ac:dyDescent="0.3">
      <c r="B578" s="26" t="s">
        <v>2</v>
      </c>
      <c r="C578" s="12">
        <v>6</v>
      </c>
      <c r="D578" s="28"/>
      <c r="E578" s="28"/>
    </row>
    <row r="579" spans="2:5" x14ac:dyDescent="0.3">
      <c r="B579" s="25" t="s">
        <v>6</v>
      </c>
      <c r="C579" s="10">
        <v>82</v>
      </c>
      <c r="D579" s="28"/>
      <c r="E579" s="28"/>
    </row>
    <row r="580" spans="2:5" x14ac:dyDescent="0.3">
      <c r="B580" s="26" t="s">
        <v>3</v>
      </c>
      <c r="C580" s="12">
        <v>14</v>
      </c>
      <c r="D580" s="28"/>
      <c r="E580" s="28"/>
    </row>
    <row r="581" spans="2:5" x14ac:dyDescent="0.3">
      <c r="B581" s="26" t="s">
        <v>0</v>
      </c>
      <c r="C581" s="12">
        <v>49</v>
      </c>
      <c r="D581" s="28"/>
      <c r="E581" s="28"/>
    </row>
    <row r="582" spans="2:5" x14ac:dyDescent="0.3">
      <c r="B582" s="26" t="s">
        <v>5</v>
      </c>
      <c r="C582" s="12">
        <v>2</v>
      </c>
      <c r="D582" s="28"/>
      <c r="E582" s="28"/>
    </row>
    <row r="583" spans="2:5" x14ac:dyDescent="0.3">
      <c r="B583" s="26" t="s">
        <v>1</v>
      </c>
      <c r="C583" s="12">
        <v>2</v>
      </c>
      <c r="D583" s="28"/>
      <c r="E583" s="28"/>
    </row>
    <row r="584" spans="2:5" x14ac:dyDescent="0.3">
      <c r="B584" s="26" t="s">
        <v>2</v>
      </c>
      <c r="C584" s="12">
        <v>15</v>
      </c>
      <c r="D584" s="28"/>
      <c r="E584" s="28"/>
    </row>
    <row r="585" spans="2:5" x14ac:dyDescent="0.3">
      <c r="B585" s="7" t="s">
        <v>61</v>
      </c>
      <c r="C585" s="8">
        <v>13</v>
      </c>
      <c r="D585" s="27">
        <f>C586/C585</f>
        <v>0.46153846153846156</v>
      </c>
      <c r="E585" s="27">
        <f>C586/(C585-C588-C589)</f>
        <v>0.66666666666666663</v>
      </c>
    </row>
    <row r="586" spans="2:5" x14ac:dyDescent="0.3">
      <c r="B586" s="25" t="s">
        <v>66</v>
      </c>
      <c r="C586" s="10">
        <v>6</v>
      </c>
      <c r="D586" s="28"/>
      <c r="E586" s="28"/>
    </row>
    <row r="587" spans="2:5" x14ac:dyDescent="0.3">
      <c r="B587" s="25" t="s">
        <v>6</v>
      </c>
      <c r="C587" s="10">
        <v>7</v>
      </c>
      <c r="D587" s="28"/>
      <c r="E587" s="28"/>
    </row>
    <row r="588" spans="2:5" x14ac:dyDescent="0.3">
      <c r="B588" s="26" t="s">
        <v>3</v>
      </c>
      <c r="C588" s="12">
        <v>1</v>
      </c>
      <c r="D588" s="28"/>
      <c r="E588" s="28"/>
    </row>
    <row r="589" spans="2:5" x14ac:dyDescent="0.3">
      <c r="B589" s="26" t="s">
        <v>0</v>
      </c>
      <c r="C589" s="12">
        <v>3</v>
      </c>
      <c r="D589" s="28"/>
      <c r="E589" s="28"/>
    </row>
    <row r="590" spans="2:5" x14ac:dyDescent="0.3">
      <c r="B590" s="26" t="s">
        <v>2</v>
      </c>
      <c r="C590" s="12">
        <v>3</v>
      </c>
      <c r="D590" s="28"/>
      <c r="E590" s="28"/>
    </row>
    <row r="591" spans="2:5" x14ac:dyDescent="0.3">
      <c r="B591" s="7" t="s">
        <v>64</v>
      </c>
      <c r="C591" s="8">
        <v>31</v>
      </c>
      <c r="D591" s="27">
        <f>C592/C591</f>
        <v>0.5161290322580645</v>
      </c>
      <c r="E591" s="27">
        <f>C592/(C591-C596-C597)</f>
        <v>0.88888888888888884</v>
      </c>
    </row>
    <row r="592" spans="2:5" x14ac:dyDescent="0.3">
      <c r="B592" s="25" t="s">
        <v>66</v>
      </c>
      <c r="C592" s="10">
        <v>16</v>
      </c>
      <c r="D592" s="28"/>
      <c r="E592" s="28"/>
    </row>
    <row r="593" spans="2:5" x14ac:dyDescent="0.3">
      <c r="B593" s="25" t="s">
        <v>7</v>
      </c>
      <c r="C593" s="10">
        <v>1</v>
      </c>
      <c r="D593" s="28"/>
      <c r="E593" s="28"/>
    </row>
    <row r="594" spans="2:5" x14ac:dyDescent="0.3">
      <c r="B594" s="26" t="s">
        <v>1</v>
      </c>
      <c r="C594" s="12">
        <v>1</v>
      </c>
      <c r="D594" s="28"/>
      <c r="E594" s="28"/>
    </row>
    <row r="595" spans="2:5" x14ac:dyDescent="0.3">
      <c r="B595" s="25" t="s">
        <v>6</v>
      </c>
      <c r="C595" s="10">
        <v>14</v>
      </c>
      <c r="D595" s="28"/>
      <c r="E595" s="28"/>
    </row>
    <row r="596" spans="2:5" x14ac:dyDescent="0.3">
      <c r="B596" s="26" t="s">
        <v>3</v>
      </c>
      <c r="C596" s="12">
        <v>2</v>
      </c>
      <c r="D596" s="28"/>
      <c r="E596" s="28"/>
    </row>
    <row r="597" spans="2:5" x14ac:dyDescent="0.3">
      <c r="B597" s="26" t="s">
        <v>0</v>
      </c>
      <c r="C597" s="12">
        <v>11</v>
      </c>
      <c r="D597" s="28"/>
      <c r="E597" s="28"/>
    </row>
    <row r="598" spans="2:5" ht="15" thickBot="1" x14ac:dyDescent="0.35">
      <c r="B598" s="26" t="s">
        <v>2</v>
      </c>
      <c r="C598" s="12">
        <v>1</v>
      </c>
      <c r="D598" s="28"/>
      <c r="E598" s="28"/>
    </row>
    <row r="599" spans="2:5" ht="15" thickBot="1" x14ac:dyDescent="0.35">
      <c r="B599" s="5" t="s">
        <v>13</v>
      </c>
      <c r="C599" s="6">
        <v>3542</v>
      </c>
      <c r="D599" s="17">
        <f>(C601+C609+C617+C630+C640+C651+C660+C666+C675+C686+C694+C706+C718+C728+C740+C749+C760+C772+C778+C786+C792)/C599</f>
        <v>0.69395821569734617</v>
      </c>
      <c r="E599" s="17">
        <f>(C601+C609+C617+C630+C640+C651+C660+C666+C675+C686+C694+C706+C718+C728+C740+C749+C760+C772+C778+C786+C792)/(C599-C605-C606-C611-C614-C615-C619-C620-C625-C626-C635-C636-C642-C643-C646-C647-C653-C656-C657-C662-C664-C668-C671-C672-C677-C682-C690-C691-C696-C701-C702-C708-C713-C714-C720-C724-C725-C730-C731-C736-C737-C742-C745-C746-C751-C756-C757-C762-C763-C768-C769-C774-C782-C783-C788-C789-C794-C799-C800)</f>
        <v>0.90701107011070115</v>
      </c>
    </row>
    <row r="600" spans="2:5" x14ac:dyDescent="0.3">
      <c r="B600" s="7" t="s">
        <v>37</v>
      </c>
      <c r="C600" s="8">
        <v>62</v>
      </c>
      <c r="D600" s="27">
        <f>C601/C600</f>
        <v>0.77419354838709675</v>
      </c>
      <c r="E600" s="27">
        <f>C601/(C600-C605-C606)</f>
        <v>0.90566037735849059</v>
      </c>
    </row>
    <row r="601" spans="2:5" x14ac:dyDescent="0.3">
      <c r="B601" s="25" t="s">
        <v>66</v>
      </c>
      <c r="C601" s="10">
        <v>48</v>
      </c>
      <c r="D601" s="28"/>
      <c r="E601" s="28"/>
    </row>
    <row r="602" spans="2:5" x14ac:dyDescent="0.3">
      <c r="B602" s="25" t="s">
        <v>7</v>
      </c>
      <c r="C602" s="10">
        <v>3</v>
      </c>
      <c r="D602" s="28"/>
      <c r="E602" s="28"/>
    </row>
    <row r="603" spans="2:5" x14ac:dyDescent="0.3">
      <c r="B603" s="26" t="s">
        <v>5</v>
      </c>
      <c r="C603" s="12">
        <v>3</v>
      </c>
      <c r="D603" s="28"/>
      <c r="E603" s="28"/>
    </row>
    <row r="604" spans="2:5" x14ac:dyDescent="0.3">
      <c r="B604" s="25" t="s">
        <v>6</v>
      </c>
      <c r="C604" s="10">
        <v>11</v>
      </c>
      <c r="D604" s="28"/>
      <c r="E604" s="28"/>
    </row>
    <row r="605" spans="2:5" x14ac:dyDescent="0.3">
      <c r="B605" s="26" t="s">
        <v>3</v>
      </c>
      <c r="C605" s="12">
        <v>8</v>
      </c>
      <c r="D605" s="28"/>
      <c r="E605" s="28"/>
    </row>
    <row r="606" spans="2:5" x14ac:dyDescent="0.3">
      <c r="B606" s="26" t="s">
        <v>0</v>
      </c>
      <c r="C606" s="12">
        <v>1</v>
      </c>
      <c r="D606" s="28"/>
      <c r="E606" s="28"/>
    </row>
    <row r="607" spans="2:5" x14ac:dyDescent="0.3">
      <c r="B607" s="26" t="s">
        <v>2</v>
      </c>
      <c r="C607" s="12">
        <v>2</v>
      </c>
      <c r="D607" s="28"/>
      <c r="E607" s="28"/>
    </row>
    <row r="608" spans="2:5" x14ac:dyDescent="0.3">
      <c r="B608" s="7" t="s">
        <v>39</v>
      </c>
      <c r="C608" s="8">
        <v>85</v>
      </c>
      <c r="D608" s="27">
        <f>C609/C608</f>
        <v>0.76470588235294112</v>
      </c>
      <c r="E608" s="27">
        <f>C609/(C608-C614-C615-C611)</f>
        <v>0.91549295774647887</v>
      </c>
    </row>
    <row r="609" spans="2:5" x14ac:dyDescent="0.3">
      <c r="B609" s="25" t="s">
        <v>66</v>
      </c>
      <c r="C609" s="10">
        <v>65</v>
      </c>
      <c r="D609" s="28"/>
      <c r="E609" s="28"/>
    </row>
    <row r="610" spans="2:5" x14ac:dyDescent="0.3">
      <c r="B610" s="25" t="s">
        <v>7</v>
      </c>
      <c r="C610" s="10">
        <v>11</v>
      </c>
      <c r="D610" s="28"/>
      <c r="E610" s="28"/>
    </row>
    <row r="611" spans="2:5" x14ac:dyDescent="0.3">
      <c r="B611" s="26" t="s">
        <v>3</v>
      </c>
      <c r="C611" s="12">
        <v>5</v>
      </c>
      <c r="D611" s="28"/>
      <c r="E611" s="28"/>
    </row>
    <row r="612" spans="2:5" x14ac:dyDescent="0.3">
      <c r="B612" s="26" t="s">
        <v>5</v>
      </c>
      <c r="C612" s="12">
        <v>6</v>
      </c>
      <c r="D612" s="28"/>
      <c r="E612" s="28"/>
    </row>
    <row r="613" spans="2:5" x14ac:dyDescent="0.3">
      <c r="B613" s="25" t="s">
        <v>6</v>
      </c>
      <c r="C613" s="10">
        <v>9</v>
      </c>
      <c r="D613" s="28"/>
      <c r="E613" s="28"/>
    </row>
    <row r="614" spans="2:5" x14ac:dyDescent="0.3">
      <c r="B614" s="26" t="s">
        <v>3</v>
      </c>
      <c r="C614" s="12">
        <v>7</v>
      </c>
      <c r="D614" s="28"/>
      <c r="E614" s="28"/>
    </row>
    <row r="615" spans="2:5" x14ac:dyDescent="0.3">
      <c r="B615" s="26" t="s">
        <v>0</v>
      </c>
      <c r="C615" s="12">
        <v>2</v>
      </c>
      <c r="D615" s="28"/>
      <c r="E615" s="28"/>
    </row>
    <row r="616" spans="2:5" x14ac:dyDescent="0.3">
      <c r="B616" s="7" t="s">
        <v>41</v>
      </c>
      <c r="C616" s="8">
        <v>1494</v>
      </c>
      <c r="D616" s="27">
        <f>C617/C616</f>
        <v>0.74631860776439085</v>
      </c>
      <c r="E616" s="27">
        <f>C617/(C616-C619-C620-C625-C626)</f>
        <v>0.91393442622950816</v>
      </c>
    </row>
    <row r="617" spans="2:5" x14ac:dyDescent="0.3">
      <c r="B617" s="25" t="s">
        <v>66</v>
      </c>
      <c r="C617" s="10">
        <v>1115</v>
      </c>
      <c r="D617" s="28"/>
      <c r="E617" s="28"/>
    </row>
    <row r="618" spans="2:5" x14ac:dyDescent="0.3">
      <c r="B618" s="25" t="s">
        <v>7</v>
      </c>
      <c r="C618" s="10">
        <v>77</v>
      </c>
      <c r="D618" s="28"/>
      <c r="E618" s="28"/>
    </row>
    <row r="619" spans="2:5" x14ac:dyDescent="0.3">
      <c r="B619" s="26" t="s">
        <v>3</v>
      </c>
      <c r="C619" s="12">
        <v>1</v>
      </c>
      <c r="D619" s="28"/>
      <c r="E619" s="28"/>
    </row>
    <row r="620" spans="2:5" x14ac:dyDescent="0.3">
      <c r="B620" s="26" t="s">
        <v>0</v>
      </c>
      <c r="C620" s="12">
        <v>4</v>
      </c>
      <c r="D620" s="28"/>
      <c r="E620" s="28"/>
    </row>
    <row r="621" spans="2:5" x14ac:dyDescent="0.3">
      <c r="B621" s="26" t="s">
        <v>5</v>
      </c>
      <c r="C621" s="12">
        <v>54</v>
      </c>
      <c r="D621" s="28"/>
      <c r="E621" s="28"/>
    </row>
    <row r="622" spans="2:5" x14ac:dyDescent="0.3">
      <c r="B622" s="26" t="s">
        <v>1</v>
      </c>
      <c r="C622" s="12">
        <v>14</v>
      </c>
      <c r="D622" s="28"/>
      <c r="E622" s="28"/>
    </row>
    <row r="623" spans="2:5" x14ac:dyDescent="0.3">
      <c r="B623" s="26" t="s">
        <v>2</v>
      </c>
      <c r="C623" s="12">
        <v>4</v>
      </c>
      <c r="D623" s="28"/>
      <c r="E623" s="28"/>
    </row>
    <row r="624" spans="2:5" x14ac:dyDescent="0.3">
      <c r="B624" s="25" t="s">
        <v>6</v>
      </c>
      <c r="C624" s="10">
        <v>302</v>
      </c>
      <c r="D624" s="28"/>
      <c r="E624" s="28"/>
    </row>
    <row r="625" spans="2:5" x14ac:dyDescent="0.3">
      <c r="B625" s="26" t="s">
        <v>3</v>
      </c>
      <c r="C625" s="12">
        <v>194</v>
      </c>
      <c r="D625" s="28"/>
      <c r="E625" s="28"/>
    </row>
    <row r="626" spans="2:5" x14ac:dyDescent="0.3">
      <c r="B626" s="26" t="s">
        <v>0</v>
      </c>
      <c r="C626" s="12">
        <v>75</v>
      </c>
      <c r="D626" s="28"/>
      <c r="E626" s="28"/>
    </row>
    <row r="627" spans="2:5" x14ac:dyDescent="0.3">
      <c r="B627" s="26" t="s">
        <v>1</v>
      </c>
      <c r="C627" s="12">
        <v>10</v>
      </c>
      <c r="D627" s="28"/>
      <c r="E627" s="28"/>
    </row>
    <row r="628" spans="2:5" x14ac:dyDescent="0.3">
      <c r="B628" s="26" t="s">
        <v>2</v>
      </c>
      <c r="C628" s="12">
        <v>23</v>
      </c>
      <c r="D628" s="28"/>
      <c r="E628" s="28"/>
    </row>
    <row r="629" spans="2:5" x14ac:dyDescent="0.3">
      <c r="B629" s="7" t="s">
        <v>40</v>
      </c>
      <c r="C629" s="8">
        <v>112</v>
      </c>
      <c r="D629" s="27">
        <f>C630/C629</f>
        <v>0.6964285714285714</v>
      </c>
      <c r="E629" s="27">
        <f>C630/(C629-C635-C636)</f>
        <v>0.9285714285714286</v>
      </c>
    </row>
    <row r="630" spans="2:5" x14ac:dyDescent="0.3">
      <c r="B630" s="25" t="s">
        <v>66</v>
      </c>
      <c r="C630" s="10">
        <v>78</v>
      </c>
      <c r="D630" s="28"/>
      <c r="E630" s="28"/>
    </row>
    <row r="631" spans="2:5" x14ac:dyDescent="0.3">
      <c r="B631" s="25" t="s">
        <v>7</v>
      </c>
      <c r="C631" s="10">
        <v>4</v>
      </c>
      <c r="D631" s="28"/>
      <c r="E631" s="28"/>
    </row>
    <row r="632" spans="2:5" x14ac:dyDescent="0.3">
      <c r="B632" s="26" t="s">
        <v>5</v>
      </c>
      <c r="C632" s="12">
        <v>3</v>
      </c>
      <c r="D632" s="28"/>
      <c r="E632" s="28"/>
    </row>
    <row r="633" spans="2:5" x14ac:dyDescent="0.3">
      <c r="B633" s="26" t="s">
        <v>2</v>
      </c>
      <c r="C633" s="12">
        <v>1</v>
      </c>
      <c r="D633" s="28"/>
      <c r="E633" s="28"/>
    </row>
    <row r="634" spans="2:5" x14ac:dyDescent="0.3">
      <c r="B634" s="25" t="s">
        <v>6</v>
      </c>
      <c r="C634" s="10">
        <v>30</v>
      </c>
      <c r="D634" s="28"/>
      <c r="E634" s="28"/>
    </row>
    <row r="635" spans="2:5" x14ac:dyDescent="0.3">
      <c r="B635" s="26" t="s">
        <v>3</v>
      </c>
      <c r="C635" s="12">
        <v>20</v>
      </c>
      <c r="D635" s="28"/>
      <c r="E635" s="28"/>
    </row>
    <row r="636" spans="2:5" x14ac:dyDescent="0.3">
      <c r="B636" s="26" t="s">
        <v>0</v>
      </c>
      <c r="C636" s="12">
        <v>8</v>
      </c>
      <c r="D636" s="28"/>
      <c r="E636" s="28"/>
    </row>
    <row r="637" spans="2:5" x14ac:dyDescent="0.3">
      <c r="B637" s="26" t="s">
        <v>1</v>
      </c>
      <c r="C637" s="12">
        <v>1</v>
      </c>
      <c r="D637" s="28"/>
      <c r="E637" s="28"/>
    </row>
    <row r="638" spans="2:5" x14ac:dyDescent="0.3">
      <c r="B638" s="26" t="s">
        <v>2</v>
      </c>
      <c r="C638" s="12">
        <v>1</v>
      </c>
      <c r="D638" s="28"/>
      <c r="E638" s="28"/>
    </row>
    <row r="639" spans="2:5" x14ac:dyDescent="0.3">
      <c r="B639" s="7" t="s">
        <v>42</v>
      </c>
      <c r="C639" s="8">
        <v>197</v>
      </c>
      <c r="D639" s="27">
        <f>C640/C639</f>
        <v>0.76649746192893398</v>
      </c>
      <c r="E639" s="27">
        <f>C640/(C639-C642-C643-C646-C647)</f>
        <v>0.93788819875776397</v>
      </c>
    </row>
    <row r="640" spans="2:5" x14ac:dyDescent="0.3">
      <c r="B640" s="25" t="s">
        <v>66</v>
      </c>
      <c r="C640" s="10">
        <v>151</v>
      </c>
      <c r="D640" s="28"/>
      <c r="E640" s="28"/>
    </row>
    <row r="641" spans="2:5" x14ac:dyDescent="0.3">
      <c r="B641" s="25" t="s">
        <v>7</v>
      </c>
      <c r="C641" s="10">
        <v>18</v>
      </c>
      <c r="D641" s="28"/>
      <c r="E641" s="28"/>
    </row>
    <row r="642" spans="2:5" x14ac:dyDescent="0.3">
      <c r="B642" s="26" t="s">
        <v>3</v>
      </c>
      <c r="C642" s="12">
        <v>5</v>
      </c>
      <c r="D642" s="28"/>
      <c r="E642" s="28"/>
    </row>
    <row r="643" spans="2:5" x14ac:dyDescent="0.3">
      <c r="B643" s="26" t="s">
        <v>0</v>
      </c>
      <c r="C643" s="12">
        <v>5</v>
      </c>
      <c r="D643" s="28"/>
      <c r="E643" s="28"/>
    </row>
    <row r="644" spans="2:5" x14ac:dyDescent="0.3">
      <c r="B644" s="26" t="s">
        <v>5</v>
      </c>
      <c r="C644" s="12">
        <v>8</v>
      </c>
      <c r="D644" s="28"/>
      <c r="E644" s="28"/>
    </row>
    <row r="645" spans="2:5" x14ac:dyDescent="0.3">
      <c r="B645" s="25" t="s">
        <v>6</v>
      </c>
      <c r="C645" s="10">
        <v>28</v>
      </c>
      <c r="D645" s="28"/>
      <c r="E645" s="28"/>
    </row>
    <row r="646" spans="2:5" x14ac:dyDescent="0.3">
      <c r="B646" s="26" t="s">
        <v>3</v>
      </c>
      <c r="C646" s="12">
        <v>17</v>
      </c>
      <c r="D646" s="28"/>
      <c r="E646" s="28"/>
    </row>
    <row r="647" spans="2:5" x14ac:dyDescent="0.3">
      <c r="B647" s="26" t="s">
        <v>0</v>
      </c>
      <c r="C647" s="12">
        <v>9</v>
      </c>
      <c r="D647" s="28"/>
      <c r="E647" s="28"/>
    </row>
    <row r="648" spans="2:5" x14ac:dyDescent="0.3">
      <c r="B648" s="26" t="s">
        <v>1</v>
      </c>
      <c r="C648" s="12">
        <v>1</v>
      </c>
      <c r="D648" s="28"/>
      <c r="E648" s="28"/>
    </row>
    <row r="649" spans="2:5" x14ac:dyDescent="0.3">
      <c r="B649" s="26" t="s">
        <v>2</v>
      </c>
      <c r="C649" s="12">
        <v>1</v>
      </c>
      <c r="D649" s="28"/>
      <c r="E649" s="28"/>
    </row>
    <row r="650" spans="2:5" x14ac:dyDescent="0.3">
      <c r="B650" s="7" t="s">
        <v>43</v>
      </c>
      <c r="C650" s="8">
        <v>124</v>
      </c>
      <c r="D650" s="27">
        <f>C651/C650</f>
        <v>0.54838709677419351</v>
      </c>
      <c r="E650" s="27">
        <f>C651/(C650-C653-C656-C657)</f>
        <v>0.91891891891891897</v>
      </c>
    </row>
    <row r="651" spans="2:5" x14ac:dyDescent="0.3">
      <c r="B651" s="25" t="s">
        <v>66</v>
      </c>
      <c r="C651" s="10">
        <v>68</v>
      </c>
      <c r="D651" s="28"/>
      <c r="E651" s="28"/>
    </row>
    <row r="652" spans="2:5" x14ac:dyDescent="0.3">
      <c r="B652" s="25" t="s">
        <v>7</v>
      </c>
      <c r="C652" s="10">
        <v>6</v>
      </c>
      <c r="D652" s="28"/>
      <c r="E652" s="28"/>
    </row>
    <row r="653" spans="2:5" x14ac:dyDescent="0.3">
      <c r="B653" s="26" t="s">
        <v>3</v>
      </c>
      <c r="C653" s="12">
        <v>1</v>
      </c>
      <c r="D653" s="28"/>
      <c r="E653" s="28"/>
    </row>
    <row r="654" spans="2:5" x14ac:dyDescent="0.3">
      <c r="B654" s="26" t="s">
        <v>5</v>
      </c>
      <c r="C654" s="12">
        <v>5</v>
      </c>
      <c r="D654" s="28"/>
      <c r="E654" s="28"/>
    </row>
    <row r="655" spans="2:5" x14ac:dyDescent="0.3">
      <c r="B655" s="25" t="s">
        <v>6</v>
      </c>
      <c r="C655" s="10">
        <v>50</v>
      </c>
      <c r="D655" s="28"/>
      <c r="E655" s="28"/>
    </row>
    <row r="656" spans="2:5" x14ac:dyDescent="0.3">
      <c r="B656" s="26" t="s">
        <v>3</v>
      </c>
      <c r="C656" s="12">
        <v>41</v>
      </c>
      <c r="D656" s="28"/>
      <c r="E656" s="28"/>
    </row>
    <row r="657" spans="2:5" x14ac:dyDescent="0.3">
      <c r="B657" s="26" t="s">
        <v>0</v>
      </c>
      <c r="C657" s="12">
        <v>8</v>
      </c>
      <c r="D657" s="28"/>
      <c r="E657" s="28"/>
    </row>
    <row r="658" spans="2:5" x14ac:dyDescent="0.3">
      <c r="B658" s="26" t="s">
        <v>1</v>
      </c>
      <c r="C658" s="12">
        <v>1</v>
      </c>
      <c r="D658" s="28"/>
      <c r="E658" s="28"/>
    </row>
    <row r="659" spans="2:5" x14ac:dyDescent="0.3">
      <c r="B659" s="7" t="s">
        <v>44</v>
      </c>
      <c r="C659" s="8">
        <v>31</v>
      </c>
      <c r="D659" s="27">
        <f>C660/C659</f>
        <v>0.67741935483870963</v>
      </c>
      <c r="E659" s="27">
        <f>C660/(C659-C662-C664)</f>
        <v>1</v>
      </c>
    </row>
    <row r="660" spans="2:5" x14ac:dyDescent="0.3">
      <c r="B660" s="25" t="s">
        <v>66</v>
      </c>
      <c r="C660" s="10">
        <v>21</v>
      </c>
      <c r="D660" s="28"/>
      <c r="E660" s="28"/>
    </row>
    <row r="661" spans="2:5" x14ac:dyDescent="0.3">
      <c r="B661" s="25" t="s">
        <v>7</v>
      </c>
      <c r="C661" s="10">
        <v>2</v>
      </c>
      <c r="D661" s="28"/>
      <c r="E661" s="28"/>
    </row>
    <row r="662" spans="2:5" x14ac:dyDescent="0.3">
      <c r="B662" s="26" t="s">
        <v>3</v>
      </c>
      <c r="C662" s="12">
        <v>2</v>
      </c>
      <c r="D662" s="28"/>
      <c r="E662" s="28"/>
    </row>
    <row r="663" spans="2:5" x14ac:dyDescent="0.3">
      <c r="B663" s="25" t="s">
        <v>6</v>
      </c>
      <c r="C663" s="10">
        <v>8</v>
      </c>
      <c r="D663" s="28"/>
      <c r="E663" s="28"/>
    </row>
    <row r="664" spans="2:5" x14ac:dyDescent="0.3">
      <c r="B664" s="26" t="s">
        <v>3</v>
      </c>
      <c r="C664" s="12">
        <v>8</v>
      </c>
      <c r="D664" s="28"/>
      <c r="E664" s="28"/>
    </row>
    <row r="665" spans="2:5" x14ac:dyDescent="0.3">
      <c r="B665" s="7" t="s">
        <v>48</v>
      </c>
      <c r="C665" s="8">
        <v>85</v>
      </c>
      <c r="D665" s="27">
        <f>C666/C665</f>
        <v>0.71764705882352942</v>
      </c>
      <c r="E665" s="27">
        <f>C666/(C665-C668-C671-C672)</f>
        <v>0.93846153846153846</v>
      </c>
    </row>
    <row r="666" spans="2:5" x14ac:dyDescent="0.3">
      <c r="B666" s="25" t="s">
        <v>66</v>
      </c>
      <c r="C666" s="10">
        <v>61</v>
      </c>
      <c r="D666" s="28"/>
      <c r="E666" s="28"/>
    </row>
    <row r="667" spans="2:5" x14ac:dyDescent="0.3">
      <c r="B667" s="25" t="s">
        <v>7</v>
      </c>
      <c r="C667" s="10">
        <v>4</v>
      </c>
      <c r="D667" s="28"/>
      <c r="E667" s="28"/>
    </row>
    <row r="668" spans="2:5" x14ac:dyDescent="0.3">
      <c r="B668" s="26" t="s">
        <v>3</v>
      </c>
      <c r="C668" s="12">
        <v>2</v>
      </c>
      <c r="D668" s="28"/>
      <c r="E668" s="28"/>
    </row>
    <row r="669" spans="2:5" x14ac:dyDescent="0.3">
      <c r="B669" s="26" t="s">
        <v>5</v>
      </c>
      <c r="C669" s="12">
        <v>2</v>
      </c>
      <c r="D669" s="28"/>
      <c r="E669" s="28"/>
    </row>
    <row r="670" spans="2:5" x14ac:dyDescent="0.3">
      <c r="B670" s="25" t="s">
        <v>6</v>
      </c>
      <c r="C670" s="10">
        <v>20</v>
      </c>
      <c r="D670" s="28"/>
      <c r="E670" s="28"/>
    </row>
    <row r="671" spans="2:5" x14ac:dyDescent="0.3">
      <c r="B671" s="26" t="s">
        <v>3</v>
      </c>
      <c r="C671" s="12">
        <v>15</v>
      </c>
      <c r="D671" s="28"/>
      <c r="E671" s="28"/>
    </row>
    <row r="672" spans="2:5" x14ac:dyDescent="0.3">
      <c r="B672" s="26" t="s">
        <v>0</v>
      </c>
      <c r="C672" s="12">
        <v>3</v>
      </c>
      <c r="D672" s="28"/>
      <c r="E672" s="28"/>
    </row>
    <row r="673" spans="2:5" x14ac:dyDescent="0.3">
      <c r="B673" s="26" t="s">
        <v>2</v>
      </c>
      <c r="C673" s="12">
        <v>2</v>
      </c>
      <c r="D673" s="28"/>
      <c r="E673" s="28"/>
    </row>
    <row r="674" spans="2:5" x14ac:dyDescent="0.3">
      <c r="B674" s="7" t="s">
        <v>50</v>
      </c>
      <c r="C674" s="8">
        <v>71</v>
      </c>
      <c r="D674" s="27">
        <f>C675/C674</f>
        <v>0.50704225352112675</v>
      </c>
      <c r="E674" s="27">
        <f>C675/(C674-C677-C682)</f>
        <v>0.8571428571428571</v>
      </c>
    </row>
    <row r="675" spans="2:5" x14ac:dyDescent="0.3">
      <c r="B675" s="25" t="s">
        <v>66</v>
      </c>
      <c r="C675" s="10">
        <v>36</v>
      </c>
      <c r="D675" s="28"/>
      <c r="E675" s="28"/>
    </row>
    <row r="676" spans="2:5" x14ac:dyDescent="0.3">
      <c r="B676" s="25" t="s">
        <v>7</v>
      </c>
      <c r="C676" s="10">
        <v>7</v>
      </c>
      <c r="D676" s="28"/>
      <c r="E676" s="28"/>
    </row>
    <row r="677" spans="2:5" x14ac:dyDescent="0.3">
      <c r="B677" s="26" t="s">
        <v>0</v>
      </c>
      <c r="C677" s="12">
        <v>3</v>
      </c>
      <c r="D677" s="28"/>
      <c r="E677" s="28"/>
    </row>
    <row r="678" spans="2:5" x14ac:dyDescent="0.3">
      <c r="B678" s="26" t="s">
        <v>5</v>
      </c>
      <c r="C678" s="12">
        <v>2</v>
      </c>
      <c r="D678" s="28"/>
      <c r="E678" s="28"/>
    </row>
    <row r="679" spans="2:5" x14ac:dyDescent="0.3">
      <c r="B679" s="26" t="s">
        <v>1</v>
      </c>
      <c r="C679" s="12">
        <v>1</v>
      </c>
      <c r="D679" s="28"/>
      <c r="E679" s="28"/>
    </row>
    <row r="680" spans="2:5" x14ac:dyDescent="0.3">
      <c r="B680" s="26" t="s">
        <v>2</v>
      </c>
      <c r="C680" s="12">
        <v>1</v>
      </c>
      <c r="D680" s="28"/>
      <c r="E680" s="28"/>
    </row>
    <row r="681" spans="2:5" x14ac:dyDescent="0.3">
      <c r="B681" s="25" t="s">
        <v>6</v>
      </c>
      <c r="C681" s="10">
        <v>28</v>
      </c>
      <c r="D681" s="28"/>
      <c r="E681" s="28"/>
    </row>
    <row r="682" spans="2:5" x14ac:dyDescent="0.3">
      <c r="B682" s="26" t="s">
        <v>3</v>
      </c>
      <c r="C682" s="12">
        <v>26</v>
      </c>
      <c r="D682" s="28"/>
      <c r="E682" s="28"/>
    </row>
    <row r="683" spans="2:5" x14ac:dyDescent="0.3">
      <c r="B683" s="26" t="s">
        <v>1</v>
      </c>
      <c r="C683" s="12">
        <v>1</v>
      </c>
      <c r="D683" s="28"/>
      <c r="E683" s="28"/>
    </row>
    <row r="684" spans="2:5" x14ac:dyDescent="0.3">
      <c r="B684" s="26" t="s">
        <v>2</v>
      </c>
      <c r="C684" s="12">
        <v>1</v>
      </c>
      <c r="D684" s="28"/>
      <c r="E684" s="28"/>
    </row>
    <row r="685" spans="2:5" x14ac:dyDescent="0.3">
      <c r="B685" s="7" t="s">
        <v>51</v>
      </c>
      <c r="C685" s="8">
        <v>31</v>
      </c>
      <c r="D685" s="27">
        <f>C686/C685</f>
        <v>0.5161290322580645</v>
      </c>
      <c r="E685" s="27">
        <f>C686/(C685-C690-C691)</f>
        <v>0.76190476190476186</v>
      </c>
    </row>
    <row r="686" spans="2:5" x14ac:dyDescent="0.3">
      <c r="B686" s="25" t="s">
        <v>66</v>
      </c>
      <c r="C686" s="10">
        <v>16</v>
      </c>
      <c r="D686" s="28"/>
      <c r="E686" s="28"/>
    </row>
    <row r="687" spans="2:5" x14ac:dyDescent="0.3">
      <c r="B687" s="25" t="s">
        <v>7</v>
      </c>
      <c r="C687" s="10">
        <v>2</v>
      </c>
      <c r="D687" s="28"/>
      <c r="E687" s="28"/>
    </row>
    <row r="688" spans="2:5" x14ac:dyDescent="0.3">
      <c r="B688" s="26" t="s">
        <v>1</v>
      </c>
      <c r="C688" s="12">
        <v>2</v>
      </c>
      <c r="D688" s="28"/>
      <c r="E688" s="28"/>
    </row>
    <row r="689" spans="2:5" x14ac:dyDescent="0.3">
      <c r="B689" s="25" t="s">
        <v>6</v>
      </c>
      <c r="C689" s="10">
        <v>13</v>
      </c>
      <c r="D689" s="28"/>
      <c r="E689" s="28"/>
    </row>
    <row r="690" spans="2:5" x14ac:dyDescent="0.3">
      <c r="B690" s="26" t="s">
        <v>3</v>
      </c>
      <c r="C690" s="12">
        <v>8</v>
      </c>
      <c r="D690" s="28"/>
      <c r="E690" s="28"/>
    </row>
    <row r="691" spans="2:5" x14ac:dyDescent="0.3">
      <c r="B691" s="26" t="s">
        <v>0</v>
      </c>
      <c r="C691" s="12">
        <v>2</v>
      </c>
      <c r="D691" s="28"/>
      <c r="E691" s="28"/>
    </row>
    <row r="692" spans="2:5" x14ac:dyDescent="0.3">
      <c r="B692" s="26" t="s">
        <v>1</v>
      </c>
      <c r="C692" s="12">
        <v>3</v>
      </c>
      <c r="D692" s="28"/>
      <c r="E692" s="28"/>
    </row>
    <row r="693" spans="2:5" x14ac:dyDescent="0.3">
      <c r="B693" s="7" t="s">
        <v>47</v>
      </c>
      <c r="C693" s="8">
        <v>275</v>
      </c>
      <c r="D693" s="27">
        <f>C694/C693</f>
        <v>0.58909090909090911</v>
      </c>
      <c r="E693" s="27">
        <f>C694/(C693-C696-C701-C702)</f>
        <v>0.88043478260869568</v>
      </c>
    </row>
    <row r="694" spans="2:5" x14ac:dyDescent="0.3">
      <c r="B694" s="25" t="s">
        <v>66</v>
      </c>
      <c r="C694" s="10">
        <v>162</v>
      </c>
      <c r="D694" s="28"/>
      <c r="E694" s="28"/>
    </row>
    <row r="695" spans="2:5" x14ac:dyDescent="0.3">
      <c r="B695" s="25" t="s">
        <v>7</v>
      </c>
      <c r="C695" s="10">
        <v>20</v>
      </c>
      <c r="D695" s="28"/>
      <c r="E695" s="28"/>
    </row>
    <row r="696" spans="2:5" x14ac:dyDescent="0.3">
      <c r="B696" s="26" t="s">
        <v>0</v>
      </c>
      <c r="C696" s="12">
        <v>2</v>
      </c>
      <c r="D696" s="28"/>
      <c r="E696" s="28"/>
    </row>
    <row r="697" spans="2:5" x14ac:dyDescent="0.3">
      <c r="B697" s="26" t="s">
        <v>5</v>
      </c>
      <c r="C697" s="12">
        <v>7</v>
      </c>
      <c r="D697" s="28"/>
      <c r="E697" s="28"/>
    </row>
    <row r="698" spans="2:5" x14ac:dyDescent="0.3">
      <c r="B698" s="26" t="s">
        <v>1</v>
      </c>
      <c r="C698" s="12">
        <v>8</v>
      </c>
      <c r="D698" s="28"/>
      <c r="E698" s="28"/>
    </row>
    <row r="699" spans="2:5" x14ac:dyDescent="0.3">
      <c r="B699" s="26" t="s">
        <v>2</v>
      </c>
      <c r="C699" s="12">
        <v>3</v>
      </c>
      <c r="D699" s="28"/>
      <c r="E699" s="28"/>
    </row>
    <row r="700" spans="2:5" x14ac:dyDescent="0.3">
      <c r="B700" s="25" t="s">
        <v>6</v>
      </c>
      <c r="C700" s="10">
        <v>93</v>
      </c>
      <c r="D700" s="28"/>
      <c r="E700" s="28"/>
    </row>
    <row r="701" spans="2:5" x14ac:dyDescent="0.3">
      <c r="B701" s="26" t="s">
        <v>3</v>
      </c>
      <c r="C701" s="12">
        <v>48</v>
      </c>
      <c r="D701" s="28"/>
      <c r="E701" s="28"/>
    </row>
    <row r="702" spans="2:5" x14ac:dyDescent="0.3">
      <c r="B702" s="26" t="s">
        <v>0</v>
      </c>
      <c r="C702" s="12">
        <v>41</v>
      </c>
      <c r="D702" s="28"/>
      <c r="E702" s="28"/>
    </row>
    <row r="703" spans="2:5" x14ac:dyDescent="0.3">
      <c r="B703" s="26" t="s">
        <v>1</v>
      </c>
      <c r="C703" s="12">
        <v>1</v>
      </c>
      <c r="D703" s="28"/>
      <c r="E703" s="28"/>
    </row>
    <row r="704" spans="2:5" x14ac:dyDescent="0.3">
      <c r="B704" s="26" t="s">
        <v>2</v>
      </c>
      <c r="C704" s="12">
        <v>3</v>
      </c>
      <c r="D704" s="28"/>
      <c r="E704" s="28"/>
    </row>
    <row r="705" spans="2:5" x14ac:dyDescent="0.3">
      <c r="B705" s="7" t="s">
        <v>53</v>
      </c>
      <c r="C705" s="8">
        <v>124</v>
      </c>
      <c r="D705" s="27">
        <f>C706/C705</f>
        <v>0.62096774193548387</v>
      </c>
      <c r="E705" s="27">
        <f>C706/(C705-C708-C713-C714)</f>
        <v>0.90588235294117647</v>
      </c>
    </row>
    <row r="706" spans="2:5" x14ac:dyDescent="0.3">
      <c r="B706" s="25" t="s">
        <v>66</v>
      </c>
      <c r="C706" s="10">
        <v>77</v>
      </c>
      <c r="D706" s="28"/>
      <c r="E706" s="28"/>
    </row>
    <row r="707" spans="2:5" x14ac:dyDescent="0.3">
      <c r="B707" s="25" t="s">
        <v>7</v>
      </c>
      <c r="C707" s="10">
        <v>6</v>
      </c>
      <c r="D707" s="28"/>
      <c r="E707" s="28"/>
    </row>
    <row r="708" spans="2:5" x14ac:dyDescent="0.3">
      <c r="B708" s="26" t="s">
        <v>3</v>
      </c>
      <c r="C708" s="12">
        <v>1</v>
      </c>
      <c r="D708" s="28"/>
      <c r="E708" s="28"/>
    </row>
    <row r="709" spans="2:5" x14ac:dyDescent="0.3">
      <c r="B709" s="26" t="s">
        <v>5</v>
      </c>
      <c r="C709" s="12">
        <v>3</v>
      </c>
      <c r="D709" s="28"/>
      <c r="E709" s="28"/>
    </row>
    <row r="710" spans="2:5" x14ac:dyDescent="0.3">
      <c r="B710" s="26" t="s">
        <v>1</v>
      </c>
      <c r="C710" s="12">
        <v>1</v>
      </c>
      <c r="D710" s="28"/>
      <c r="E710" s="28"/>
    </row>
    <row r="711" spans="2:5" x14ac:dyDescent="0.3">
      <c r="B711" s="26" t="s">
        <v>2</v>
      </c>
      <c r="C711" s="12">
        <v>1</v>
      </c>
      <c r="D711" s="28"/>
      <c r="E711" s="28"/>
    </row>
    <row r="712" spans="2:5" x14ac:dyDescent="0.3">
      <c r="B712" s="25" t="s">
        <v>6</v>
      </c>
      <c r="C712" s="10">
        <v>41</v>
      </c>
      <c r="D712" s="28"/>
      <c r="E712" s="28"/>
    </row>
    <row r="713" spans="2:5" x14ac:dyDescent="0.3">
      <c r="B713" s="26" t="s">
        <v>3</v>
      </c>
      <c r="C713" s="12">
        <v>36</v>
      </c>
      <c r="D713" s="28"/>
      <c r="E713" s="28"/>
    </row>
    <row r="714" spans="2:5" x14ac:dyDescent="0.3">
      <c r="B714" s="26" t="s">
        <v>0</v>
      </c>
      <c r="C714" s="12">
        <v>2</v>
      </c>
      <c r="D714" s="28"/>
      <c r="E714" s="28"/>
    </row>
    <row r="715" spans="2:5" x14ac:dyDescent="0.3">
      <c r="B715" s="26" t="s">
        <v>1</v>
      </c>
      <c r="C715" s="12">
        <v>1</v>
      </c>
      <c r="D715" s="28"/>
      <c r="E715" s="28"/>
    </row>
    <row r="716" spans="2:5" x14ac:dyDescent="0.3">
      <c r="B716" s="26" t="s">
        <v>2</v>
      </c>
      <c r="C716" s="12">
        <v>2</v>
      </c>
      <c r="D716" s="28"/>
      <c r="E716" s="28"/>
    </row>
    <row r="717" spans="2:5" x14ac:dyDescent="0.3">
      <c r="B717" s="7" t="s">
        <v>55</v>
      </c>
      <c r="C717" s="8">
        <v>62</v>
      </c>
      <c r="D717" s="27">
        <f>C718/C717</f>
        <v>0.75806451612903225</v>
      </c>
      <c r="E717" s="27">
        <f>C718/(C717-C720-C724-C725)</f>
        <v>0.8392857142857143</v>
      </c>
    </row>
    <row r="718" spans="2:5" x14ac:dyDescent="0.3">
      <c r="B718" s="25" t="s">
        <v>66</v>
      </c>
      <c r="C718" s="10">
        <v>47</v>
      </c>
      <c r="D718" s="28"/>
      <c r="E718" s="28"/>
    </row>
    <row r="719" spans="2:5" x14ac:dyDescent="0.3">
      <c r="B719" s="25" t="s">
        <v>7</v>
      </c>
      <c r="C719" s="10">
        <v>7</v>
      </c>
      <c r="D719" s="28"/>
      <c r="E719" s="28"/>
    </row>
    <row r="720" spans="2:5" x14ac:dyDescent="0.3">
      <c r="B720" s="26" t="s">
        <v>0</v>
      </c>
      <c r="C720" s="12">
        <v>1</v>
      </c>
      <c r="D720" s="28"/>
      <c r="E720" s="28"/>
    </row>
    <row r="721" spans="2:5" x14ac:dyDescent="0.3">
      <c r="B721" s="26" t="s">
        <v>5</v>
      </c>
      <c r="C721" s="12">
        <v>5</v>
      </c>
      <c r="D721" s="28"/>
      <c r="E721" s="28"/>
    </row>
    <row r="722" spans="2:5" x14ac:dyDescent="0.3">
      <c r="B722" s="26" t="s">
        <v>1</v>
      </c>
      <c r="C722" s="12">
        <v>1</v>
      </c>
      <c r="D722" s="28"/>
      <c r="E722" s="28"/>
    </row>
    <row r="723" spans="2:5" x14ac:dyDescent="0.3">
      <c r="B723" s="25" t="s">
        <v>6</v>
      </c>
      <c r="C723" s="10">
        <v>8</v>
      </c>
      <c r="D723" s="28"/>
      <c r="E723" s="28"/>
    </row>
    <row r="724" spans="2:5" x14ac:dyDescent="0.3">
      <c r="B724" s="26" t="s">
        <v>3</v>
      </c>
      <c r="C724" s="12">
        <v>3</v>
      </c>
      <c r="D724" s="28"/>
      <c r="E724" s="28"/>
    </row>
    <row r="725" spans="2:5" x14ac:dyDescent="0.3">
      <c r="B725" s="26" t="s">
        <v>0</v>
      </c>
      <c r="C725" s="12">
        <v>2</v>
      </c>
      <c r="D725" s="28"/>
      <c r="E725" s="28"/>
    </row>
    <row r="726" spans="2:5" x14ac:dyDescent="0.3">
      <c r="B726" s="26" t="s">
        <v>2</v>
      </c>
      <c r="C726" s="12">
        <v>3</v>
      </c>
      <c r="D726" s="28"/>
      <c r="E726" s="28"/>
    </row>
    <row r="727" spans="2:5" x14ac:dyDescent="0.3">
      <c r="B727" s="7" t="s">
        <v>56</v>
      </c>
      <c r="C727" s="8">
        <v>161</v>
      </c>
      <c r="D727" s="27">
        <f>C728/C727</f>
        <v>0.50931677018633537</v>
      </c>
      <c r="E727" s="27">
        <f>C728/(C727-C730-C731-C736-C737)</f>
        <v>0.84536082474226804</v>
      </c>
    </row>
    <row r="728" spans="2:5" x14ac:dyDescent="0.3">
      <c r="B728" s="25" t="s">
        <v>66</v>
      </c>
      <c r="C728" s="10">
        <v>82</v>
      </c>
      <c r="D728" s="28"/>
      <c r="E728" s="28"/>
    </row>
    <row r="729" spans="2:5" x14ac:dyDescent="0.3">
      <c r="B729" s="25" t="s">
        <v>7</v>
      </c>
      <c r="C729" s="10">
        <v>15</v>
      </c>
      <c r="D729" s="28"/>
      <c r="E729" s="28"/>
    </row>
    <row r="730" spans="2:5" x14ac:dyDescent="0.3">
      <c r="B730" s="26" t="s">
        <v>3</v>
      </c>
      <c r="C730" s="12">
        <v>1</v>
      </c>
      <c r="D730" s="28"/>
      <c r="E730" s="28"/>
    </row>
    <row r="731" spans="2:5" x14ac:dyDescent="0.3">
      <c r="B731" s="26" t="s">
        <v>0</v>
      </c>
      <c r="C731" s="12">
        <v>2</v>
      </c>
      <c r="D731" s="28"/>
      <c r="E731" s="28"/>
    </row>
    <row r="732" spans="2:5" x14ac:dyDescent="0.3">
      <c r="B732" s="26" t="s">
        <v>5</v>
      </c>
      <c r="C732" s="12">
        <v>8</v>
      </c>
      <c r="D732" s="28"/>
      <c r="E732" s="28"/>
    </row>
    <row r="733" spans="2:5" x14ac:dyDescent="0.3">
      <c r="B733" s="26" t="s">
        <v>1</v>
      </c>
      <c r="C733" s="12">
        <v>3</v>
      </c>
      <c r="D733" s="28"/>
      <c r="E733" s="28"/>
    </row>
    <row r="734" spans="2:5" x14ac:dyDescent="0.3">
      <c r="B734" s="26" t="s">
        <v>2</v>
      </c>
      <c r="C734" s="12">
        <v>1</v>
      </c>
      <c r="D734" s="28"/>
      <c r="E734" s="28"/>
    </row>
    <row r="735" spans="2:5" x14ac:dyDescent="0.3">
      <c r="B735" s="25" t="s">
        <v>6</v>
      </c>
      <c r="C735" s="10">
        <v>64</v>
      </c>
      <c r="D735" s="28"/>
      <c r="E735" s="28"/>
    </row>
    <row r="736" spans="2:5" x14ac:dyDescent="0.3">
      <c r="B736" s="26" t="s">
        <v>3</v>
      </c>
      <c r="C736" s="12">
        <v>46</v>
      </c>
      <c r="D736" s="28"/>
      <c r="E736" s="28"/>
    </row>
    <row r="737" spans="2:5" x14ac:dyDescent="0.3">
      <c r="B737" s="26" t="s">
        <v>0</v>
      </c>
      <c r="C737" s="12">
        <v>15</v>
      </c>
      <c r="D737" s="28"/>
      <c r="E737" s="28"/>
    </row>
    <row r="738" spans="2:5" x14ac:dyDescent="0.3">
      <c r="B738" s="26" t="s">
        <v>2</v>
      </c>
      <c r="C738" s="12">
        <v>3</v>
      </c>
      <c r="D738" s="28"/>
      <c r="E738" s="28"/>
    </row>
    <row r="739" spans="2:5" x14ac:dyDescent="0.3">
      <c r="B739" s="7" t="s">
        <v>59</v>
      </c>
      <c r="C739" s="8">
        <v>31</v>
      </c>
      <c r="D739" s="27">
        <f>C740/C739</f>
        <v>0.54838709677419351</v>
      </c>
      <c r="E739" s="27">
        <f>C740/(C739-C742-C745-C746)</f>
        <v>0.80952380952380953</v>
      </c>
    </row>
    <row r="740" spans="2:5" x14ac:dyDescent="0.3">
      <c r="B740" s="25" t="s">
        <v>66</v>
      </c>
      <c r="C740" s="10">
        <v>17</v>
      </c>
      <c r="D740" s="28"/>
      <c r="E740" s="28"/>
    </row>
    <row r="741" spans="2:5" x14ac:dyDescent="0.3">
      <c r="B741" s="25" t="s">
        <v>7</v>
      </c>
      <c r="C741" s="10">
        <v>2</v>
      </c>
      <c r="D741" s="28"/>
      <c r="E741" s="28"/>
    </row>
    <row r="742" spans="2:5" x14ac:dyDescent="0.3">
      <c r="B742" s="26" t="s">
        <v>3</v>
      </c>
      <c r="C742" s="12">
        <v>1</v>
      </c>
      <c r="D742" s="28"/>
      <c r="E742" s="28"/>
    </row>
    <row r="743" spans="2:5" x14ac:dyDescent="0.3">
      <c r="B743" s="26" t="s">
        <v>1</v>
      </c>
      <c r="C743" s="12">
        <v>1</v>
      </c>
      <c r="D743" s="28"/>
      <c r="E743" s="28"/>
    </row>
    <row r="744" spans="2:5" x14ac:dyDescent="0.3">
      <c r="B744" s="25" t="s">
        <v>6</v>
      </c>
      <c r="C744" s="10">
        <v>12</v>
      </c>
      <c r="D744" s="28"/>
      <c r="E744" s="28"/>
    </row>
    <row r="745" spans="2:5" x14ac:dyDescent="0.3">
      <c r="B745" s="26" t="s">
        <v>3</v>
      </c>
      <c r="C745" s="12">
        <v>8</v>
      </c>
      <c r="D745" s="28"/>
      <c r="E745" s="28"/>
    </row>
    <row r="746" spans="2:5" x14ac:dyDescent="0.3">
      <c r="B746" s="26" t="s">
        <v>0</v>
      </c>
      <c r="C746" s="12">
        <v>1</v>
      </c>
      <c r="D746" s="28"/>
      <c r="E746" s="28"/>
    </row>
    <row r="747" spans="2:5" x14ac:dyDescent="0.3">
      <c r="B747" s="26" t="s">
        <v>2</v>
      </c>
      <c r="C747" s="12">
        <v>3</v>
      </c>
      <c r="D747" s="28"/>
      <c r="E747" s="28"/>
    </row>
    <row r="748" spans="2:5" x14ac:dyDescent="0.3">
      <c r="B748" s="7" t="s">
        <v>63</v>
      </c>
      <c r="C748" s="8">
        <v>97</v>
      </c>
      <c r="D748" s="27">
        <f>C749/C748</f>
        <v>0.65979381443298968</v>
      </c>
      <c r="E748" s="27">
        <f>C749/(C748-C751-C756-C757)</f>
        <v>0.85333333333333339</v>
      </c>
    </row>
    <row r="749" spans="2:5" x14ac:dyDescent="0.3">
      <c r="B749" s="25" t="s">
        <v>66</v>
      </c>
      <c r="C749" s="10">
        <v>64</v>
      </c>
      <c r="D749" s="28"/>
      <c r="E749" s="28"/>
    </row>
    <row r="750" spans="2:5" x14ac:dyDescent="0.3">
      <c r="B750" s="25" t="s">
        <v>7</v>
      </c>
      <c r="C750" s="10">
        <v>12</v>
      </c>
      <c r="D750" s="28"/>
      <c r="E750" s="28"/>
    </row>
    <row r="751" spans="2:5" x14ac:dyDescent="0.3">
      <c r="B751" s="26" t="s">
        <v>3</v>
      </c>
      <c r="C751" s="12">
        <v>2</v>
      </c>
      <c r="D751" s="28"/>
      <c r="E751" s="28"/>
    </row>
    <row r="752" spans="2:5" x14ac:dyDescent="0.3">
      <c r="B752" s="26" t="s">
        <v>5</v>
      </c>
      <c r="C752" s="12">
        <v>3</v>
      </c>
      <c r="D752" s="28"/>
      <c r="E752" s="28"/>
    </row>
    <row r="753" spans="2:5" x14ac:dyDescent="0.3">
      <c r="B753" s="26" t="s">
        <v>1</v>
      </c>
      <c r="C753" s="12">
        <v>4</v>
      </c>
      <c r="D753" s="28"/>
      <c r="E753" s="28"/>
    </row>
    <row r="754" spans="2:5" x14ac:dyDescent="0.3">
      <c r="B754" s="26" t="s">
        <v>2</v>
      </c>
      <c r="C754" s="12">
        <v>3</v>
      </c>
      <c r="D754" s="28"/>
      <c r="E754" s="28"/>
    </row>
    <row r="755" spans="2:5" x14ac:dyDescent="0.3">
      <c r="B755" s="25" t="s">
        <v>6</v>
      </c>
      <c r="C755" s="10">
        <v>21</v>
      </c>
      <c r="D755" s="28"/>
      <c r="E755" s="28"/>
    </row>
    <row r="756" spans="2:5" x14ac:dyDescent="0.3">
      <c r="B756" s="26" t="s">
        <v>3</v>
      </c>
      <c r="C756" s="12">
        <v>17</v>
      </c>
      <c r="D756" s="28"/>
      <c r="E756" s="28"/>
    </row>
    <row r="757" spans="2:5" x14ac:dyDescent="0.3">
      <c r="B757" s="26" t="s">
        <v>0</v>
      </c>
      <c r="C757" s="12">
        <v>3</v>
      </c>
      <c r="D757" s="28"/>
      <c r="E757" s="28"/>
    </row>
    <row r="758" spans="2:5" x14ac:dyDescent="0.3">
      <c r="B758" s="26" t="s">
        <v>2</v>
      </c>
      <c r="C758" s="12">
        <v>1</v>
      </c>
      <c r="D758" s="28"/>
      <c r="E758" s="28"/>
    </row>
    <row r="759" spans="2:5" x14ac:dyDescent="0.3">
      <c r="B759" s="7" t="s">
        <v>52</v>
      </c>
      <c r="C759" s="8">
        <v>255</v>
      </c>
      <c r="D759" s="27">
        <f>C760/C759</f>
        <v>0.73725490196078436</v>
      </c>
      <c r="E759" s="27">
        <f>C760/(C759-C762-C763-C768-C769)</f>
        <v>0.92156862745098034</v>
      </c>
    </row>
    <row r="760" spans="2:5" x14ac:dyDescent="0.3">
      <c r="B760" s="25" t="s">
        <v>66</v>
      </c>
      <c r="C760" s="10">
        <v>188</v>
      </c>
      <c r="D760" s="28"/>
      <c r="E760" s="28"/>
    </row>
    <row r="761" spans="2:5" x14ac:dyDescent="0.3">
      <c r="B761" s="25" t="s">
        <v>7</v>
      </c>
      <c r="C761" s="10">
        <v>31</v>
      </c>
      <c r="D761" s="28"/>
      <c r="E761" s="28"/>
    </row>
    <row r="762" spans="2:5" x14ac:dyDescent="0.3">
      <c r="B762" s="26" t="s">
        <v>3</v>
      </c>
      <c r="C762" s="12">
        <v>8</v>
      </c>
      <c r="D762" s="28"/>
      <c r="E762" s="28"/>
    </row>
    <row r="763" spans="2:5" x14ac:dyDescent="0.3">
      <c r="B763" s="26" t="s">
        <v>0</v>
      </c>
      <c r="C763" s="12">
        <v>8</v>
      </c>
      <c r="D763" s="28"/>
      <c r="E763" s="28"/>
    </row>
    <row r="764" spans="2:5" x14ac:dyDescent="0.3">
      <c r="B764" s="26" t="s">
        <v>5</v>
      </c>
      <c r="C764" s="12">
        <v>5</v>
      </c>
      <c r="D764" s="28"/>
      <c r="E764" s="28"/>
    </row>
    <row r="765" spans="2:5" x14ac:dyDescent="0.3">
      <c r="B765" s="26" t="s">
        <v>1</v>
      </c>
      <c r="C765" s="12">
        <v>8</v>
      </c>
      <c r="D765" s="28"/>
      <c r="E765" s="28"/>
    </row>
    <row r="766" spans="2:5" x14ac:dyDescent="0.3">
      <c r="B766" s="26" t="s">
        <v>2</v>
      </c>
      <c r="C766" s="12">
        <v>2</v>
      </c>
      <c r="D766" s="28"/>
      <c r="E766" s="28"/>
    </row>
    <row r="767" spans="2:5" x14ac:dyDescent="0.3">
      <c r="B767" s="25" t="s">
        <v>6</v>
      </c>
      <c r="C767" s="10">
        <v>36</v>
      </c>
      <c r="D767" s="28"/>
      <c r="E767" s="28"/>
    </row>
    <row r="768" spans="2:5" x14ac:dyDescent="0.3">
      <c r="B768" s="26" t="s">
        <v>3</v>
      </c>
      <c r="C768" s="12">
        <v>24</v>
      </c>
      <c r="D768" s="28"/>
      <c r="E768" s="28"/>
    </row>
    <row r="769" spans="2:5" x14ac:dyDescent="0.3">
      <c r="B769" s="26" t="s">
        <v>0</v>
      </c>
      <c r="C769" s="12">
        <v>11</v>
      </c>
      <c r="D769" s="28"/>
      <c r="E769" s="28"/>
    </row>
    <row r="770" spans="2:5" x14ac:dyDescent="0.3">
      <c r="B770" s="26" t="s">
        <v>2</v>
      </c>
      <c r="C770" s="12">
        <v>1</v>
      </c>
      <c r="D770" s="28"/>
      <c r="E770" s="28"/>
    </row>
    <row r="771" spans="2:5" x14ac:dyDescent="0.3">
      <c r="B771" s="7" t="s">
        <v>36</v>
      </c>
      <c r="C771" s="8">
        <v>40</v>
      </c>
      <c r="D771" s="27">
        <f>C772/C771</f>
        <v>0.72499999999999998</v>
      </c>
      <c r="E771" s="27">
        <f>C772/(C771-C774)</f>
        <v>0.90625</v>
      </c>
    </row>
    <row r="772" spans="2:5" x14ac:dyDescent="0.3">
      <c r="B772" s="25" t="s">
        <v>66</v>
      </c>
      <c r="C772" s="10">
        <v>29</v>
      </c>
      <c r="D772" s="28"/>
      <c r="E772" s="28"/>
    </row>
    <row r="773" spans="2:5" x14ac:dyDescent="0.3">
      <c r="B773" s="25" t="s">
        <v>6</v>
      </c>
      <c r="C773" s="10">
        <v>11</v>
      </c>
      <c r="D773" s="28"/>
      <c r="E773" s="28"/>
    </row>
    <row r="774" spans="2:5" x14ac:dyDescent="0.3">
      <c r="B774" s="26" t="s">
        <v>3</v>
      </c>
      <c r="C774" s="12">
        <v>8</v>
      </c>
      <c r="D774" s="28"/>
      <c r="E774" s="28"/>
    </row>
    <row r="775" spans="2:5" x14ac:dyDescent="0.3">
      <c r="B775" s="26" t="s">
        <v>1</v>
      </c>
      <c r="C775" s="12">
        <v>1</v>
      </c>
      <c r="D775" s="28"/>
      <c r="E775" s="28"/>
    </row>
    <row r="776" spans="2:5" x14ac:dyDescent="0.3">
      <c r="B776" s="26" t="s">
        <v>2</v>
      </c>
      <c r="C776" s="12">
        <v>2</v>
      </c>
      <c r="D776" s="28"/>
      <c r="E776" s="28"/>
    </row>
    <row r="777" spans="2:5" x14ac:dyDescent="0.3">
      <c r="B777" s="7" t="s">
        <v>61</v>
      </c>
      <c r="C777" s="8">
        <v>70</v>
      </c>
      <c r="D777" s="27">
        <f>C778/C777</f>
        <v>0.58571428571428574</v>
      </c>
      <c r="E777" s="27">
        <f>C778/(C777-C782-C783)</f>
        <v>0.95348837209302328</v>
      </c>
    </row>
    <row r="778" spans="2:5" x14ac:dyDescent="0.3">
      <c r="B778" s="25" t="s">
        <v>66</v>
      </c>
      <c r="C778" s="10">
        <v>41</v>
      </c>
      <c r="D778" s="28"/>
      <c r="E778" s="28"/>
    </row>
    <row r="779" spans="2:5" x14ac:dyDescent="0.3">
      <c r="B779" s="25" t="s">
        <v>7</v>
      </c>
      <c r="C779" s="10">
        <v>1</v>
      </c>
      <c r="D779" s="28"/>
      <c r="E779" s="28"/>
    </row>
    <row r="780" spans="2:5" x14ac:dyDescent="0.3">
      <c r="B780" s="26" t="s">
        <v>5</v>
      </c>
      <c r="C780" s="12">
        <v>1</v>
      </c>
      <c r="D780" s="28"/>
      <c r="E780" s="28"/>
    </row>
    <row r="781" spans="2:5" x14ac:dyDescent="0.3">
      <c r="B781" s="25" t="s">
        <v>6</v>
      </c>
      <c r="C781" s="10">
        <v>28</v>
      </c>
      <c r="D781" s="28"/>
      <c r="E781" s="28"/>
    </row>
    <row r="782" spans="2:5" x14ac:dyDescent="0.3">
      <c r="B782" s="26" t="s">
        <v>3</v>
      </c>
      <c r="C782" s="12">
        <v>23</v>
      </c>
      <c r="D782" s="28"/>
      <c r="E782" s="28"/>
    </row>
    <row r="783" spans="2:5" x14ac:dyDescent="0.3">
      <c r="B783" s="26" t="s">
        <v>0</v>
      </c>
      <c r="C783" s="12">
        <v>4</v>
      </c>
      <c r="D783" s="28"/>
      <c r="E783" s="28"/>
    </row>
    <row r="784" spans="2:5" x14ac:dyDescent="0.3">
      <c r="B784" s="26" t="s">
        <v>2</v>
      </c>
      <c r="C784" s="12">
        <v>1</v>
      </c>
      <c r="D784" s="28"/>
      <c r="E784" s="28"/>
    </row>
    <row r="785" spans="2:5" x14ac:dyDescent="0.3">
      <c r="B785" s="7" t="s">
        <v>64</v>
      </c>
      <c r="C785" s="8">
        <v>31</v>
      </c>
      <c r="D785" s="27">
        <f>C786/C785</f>
        <v>0.64516129032258063</v>
      </c>
      <c r="E785" s="27">
        <f>C786/(C785-C788-C789)</f>
        <v>0.95238095238095233</v>
      </c>
    </row>
    <row r="786" spans="2:5" x14ac:dyDescent="0.3">
      <c r="B786" s="25" t="s">
        <v>66</v>
      </c>
      <c r="C786" s="10">
        <v>20</v>
      </c>
      <c r="D786" s="28"/>
      <c r="E786" s="28"/>
    </row>
    <row r="787" spans="2:5" x14ac:dyDescent="0.3">
      <c r="B787" s="25" t="s">
        <v>6</v>
      </c>
      <c r="C787" s="10">
        <v>11</v>
      </c>
      <c r="D787" s="28"/>
      <c r="E787" s="28"/>
    </row>
    <row r="788" spans="2:5" x14ac:dyDescent="0.3">
      <c r="B788" s="26" t="s">
        <v>3</v>
      </c>
      <c r="C788" s="12">
        <v>9</v>
      </c>
      <c r="D788" s="28"/>
      <c r="E788" s="28"/>
    </row>
    <row r="789" spans="2:5" x14ac:dyDescent="0.3">
      <c r="B789" s="26" t="s">
        <v>0</v>
      </c>
      <c r="C789" s="12">
        <v>1</v>
      </c>
      <c r="D789" s="28"/>
      <c r="E789" s="28"/>
    </row>
    <row r="790" spans="2:5" x14ac:dyDescent="0.3">
      <c r="B790" s="26" t="s">
        <v>1</v>
      </c>
      <c r="C790" s="12">
        <v>1</v>
      </c>
      <c r="D790" s="28"/>
      <c r="E790" s="28"/>
    </row>
    <row r="791" spans="2:5" x14ac:dyDescent="0.3">
      <c r="B791" s="7" t="s">
        <v>65</v>
      </c>
      <c r="C791" s="8">
        <v>104</v>
      </c>
      <c r="D791" s="27">
        <f>C792/C791</f>
        <v>0.69230769230769229</v>
      </c>
      <c r="E791" s="27">
        <f>C792/(C791-C794-C799-C800)</f>
        <v>0.9</v>
      </c>
    </row>
    <row r="792" spans="2:5" x14ac:dyDescent="0.3">
      <c r="B792" s="25" t="s">
        <v>66</v>
      </c>
      <c r="C792" s="10">
        <v>72</v>
      </c>
      <c r="D792" s="28"/>
      <c r="E792" s="28"/>
    </row>
    <row r="793" spans="2:5" x14ac:dyDescent="0.3">
      <c r="B793" s="25" t="s">
        <v>7</v>
      </c>
      <c r="C793" s="10">
        <v>10</v>
      </c>
      <c r="D793" s="28"/>
      <c r="E793" s="28"/>
    </row>
    <row r="794" spans="2:5" x14ac:dyDescent="0.3">
      <c r="B794" s="26" t="s">
        <v>0</v>
      </c>
      <c r="C794" s="12">
        <v>3</v>
      </c>
      <c r="D794" s="28"/>
      <c r="E794" s="28"/>
    </row>
    <row r="795" spans="2:5" x14ac:dyDescent="0.3">
      <c r="B795" s="26" t="s">
        <v>5</v>
      </c>
      <c r="C795" s="12">
        <v>2</v>
      </c>
      <c r="D795" s="28"/>
      <c r="E795" s="28"/>
    </row>
    <row r="796" spans="2:5" x14ac:dyDescent="0.3">
      <c r="B796" s="26" t="s">
        <v>1</v>
      </c>
      <c r="C796" s="12">
        <v>3</v>
      </c>
      <c r="D796" s="28"/>
      <c r="E796" s="28"/>
    </row>
    <row r="797" spans="2:5" x14ac:dyDescent="0.3">
      <c r="B797" s="26" t="s">
        <v>2</v>
      </c>
      <c r="C797" s="12">
        <v>2</v>
      </c>
      <c r="D797" s="28"/>
      <c r="E797" s="28"/>
    </row>
    <row r="798" spans="2:5" x14ac:dyDescent="0.3">
      <c r="B798" s="25" t="s">
        <v>6</v>
      </c>
      <c r="C798" s="10">
        <v>22</v>
      </c>
      <c r="D798" s="28"/>
      <c r="E798" s="28"/>
    </row>
    <row r="799" spans="2:5" x14ac:dyDescent="0.3">
      <c r="B799" s="26" t="s">
        <v>3</v>
      </c>
      <c r="C799" s="12">
        <v>18</v>
      </c>
      <c r="D799" s="28"/>
      <c r="E799" s="28"/>
    </row>
    <row r="800" spans="2:5" x14ac:dyDescent="0.3">
      <c r="B800" s="26" t="s">
        <v>0</v>
      </c>
      <c r="C800" s="12">
        <v>3</v>
      </c>
      <c r="D800" s="28"/>
      <c r="E800" s="28"/>
    </row>
    <row r="801" spans="2:5" ht="15" thickBot="1" x14ac:dyDescent="0.35">
      <c r="B801" s="26" t="s">
        <v>2</v>
      </c>
      <c r="C801" s="12">
        <v>1</v>
      </c>
      <c r="D801" s="28"/>
      <c r="E801" s="28"/>
    </row>
    <row r="802" spans="2:5" ht="15" thickBot="1" x14ac:dyDescent="0.35">
      <c r="B802" s="5" t="s">
        <v>35</v>
      </c>
      <c r="C802" s="6">
        <v>1023</v>
      </c>
      <c r="D802" s="17">
        <f>(C804+C809+C817+C824+C833+C838+C844+C852+C857)/C802</f>
        <v>0.76246334310850439</v>
      </c>
      <c r="E802" s="17">
        <f>(C804+C809+C817+C824+C833+C838+C844+C852+C857)/(C802-C811-C812-C819-C820-C828-C829-C835-C840-C846-C847-C859)</f>
        <v>0.7975460122699386</v>
      </c>
    </row>
    <row r="803" spans="2:5" x14ac:dyDescent="0.3">
      <c r="B803" s="7" t="s">
        <v>39</v>
      </c>
      <c r="C803" s="8">
        <v>31</v>
      </c>
      <c r="D803" s="27">
        <f>C804/C803</f>
        <v>0.70967741935483875</v>
      </c>
      <c r="E803" s="27">
        <v>0.71</v>
      </c>
    </row>
    <row r="804" spans="2:5" x14ac:dyDescent="0.3">
      <c r="B804" s="25" t="s">
        <v>66</v>
      </c>
      <c r="C804" s="10">
        <v>22</v>
      </c>
      <c r="D804" s="28"/>
      <c r="E804" s="28"/>
    </row>
    <row r="805" spans="2:5" x14ac:dyDescent="0.3">
      <c r="B805" s="25" t="s">
        <v>6</v>
      </c>
      <c r="C805" s="10">
        <v>9</v>
      </c>
      <c r="D805" s="28"/>
      <c r="E805" s="28"/>
    </row>
    <row r="806" spans="2:5" x14ac:dyDescent="0.3">
      <c r="B806" s="26" t="s">
        <v>5</v>
      </c>
      <c r="C806" s="12">
        <v>1</v>
      </c>
      <c r="D806" s="28"/>
      <c r="E806" s="28"/>
    </row>
    <row r="807" spans="2:5" x14ac:dyDescent="0.3">
      <c r="B807" s="26" t="s">
        <v>1</v>
      </c>
      <c r="C807" s="12">
        <v>8</v>
      </c>
      <c r="D807" s="28"/>
      <c r="E807" s="28"/>
    </row>
    <row r="808" spans="2:5" x14ac:dyDescent="0.3">
      <c r="B808" s="7" t="s">
        <v>41</v>
      </c>
      <c r="C808" s="8">
        <v>232</v>
      </c>
      <c r="D808" s="27">
        <f>C809/C808</f>
        <v>0.80603448275862066</v>
      </c>
      <c r="E808" s="27">
        <f>C809/(C808-C811-C812)</f>
        <v>0.8348214285714286</v>
      </c>
    </row>
    <row r="809" spans="2:5" x14ac:dyDescent="0.3">
      <c r="B809" s="25" t="s">
        <v>66</v>
      </c>
      <c r="C809" s="10">
        <v>187</v>
      </c>
      <c r="D809" s="28"/>
      <c r="E809" s="28"/>
    </row>
    <row r="810" spans="2:5" x14ac:dyDescent="0.3">
      <c r="B810" s="25" t="s">
        <v>6</v>
      </c>
      <c r="C810" s="10">
        <v>45</v>
      </c>
      <c r="D810" s="28"/>
      <c r="E810" s="28"/>
    </row>
    <row r="811" spans="2:5" x14ac:dyDescent="0.3">
      <c r="B811" s="26" t="s">
        <v>3</v>
      </c>
      <c r="C811" s="12">
        <v>7</v>
      </c>
      <c r="D811" s="28"/>
      <c r="E811" s="28"/>
    </row>
    <row r="812" spans="2:5" x14ac:dyDescent="0.3">
      <c r="B812" s="26" t="s">
        <v>0</v>
      </c>
      <c r="C812" s="12">
        <v>1</v>
      </c>
      <c r="D812" s="28"/>
      <c r="E812" s="28"/>
    </row>
    <row r="813" spans="2:5" x14ac:dyDescent="0.3">
      <c r="B813" s="26" t="s">
        <v>5</v>
      </c>
      <c r="C813" s="12">
        <v>1</v>
      </c>
      <c r="D813" s="28"/>
      <c r="E813" s="28"/>
    </row>
    <row r="814" spans="2:5" x14ac:dyDescent="0.3">
      <c r="B814" s="26" t="s">
        <v>1</v>
      </c>
      <c r="C814" s="12">
        <v>35</v>
      </c>
      <c r="D814" s="28"/>
      <c r="E814" s="28"/>
    </row>
    <row r="815" spans="2:5" x14ac:dyDescent="0.3">
      <c r="B815" s="26" t="s">
        <v>2</v>
      </c>
      <c r="C815" s="12">
        <v>1</v>
      </c>
      <c r="D815" s="28"/>
      <c r="E815" s="28"/>
    </row>
    <row r="816" spans="2:5" x14ac:dyDescent="0.3">
      <c r="B816" s="7" t="s">
        <v>42</v>
      </c>
      <c r="C816" s="8">
        <v>155</v>
      </c>
      <c r="D816" s="27">
        <f>C817/C816</f>
        <v>0.6</v>
      </c>
      <c r="E816" s="27">
        <f>C817/(C816-C819-C820)</f>
        <v>0.6283783783783784</v>
      </c>
    </row>
    <row r="817" spans="2:5" x14ac:dyDescent="0.3">
      <c r="B817" s="25" t="s">
        <v>66</v>
      </c>
      <c r="C817" s="10">
        <v>93</v>
      </c>
      <c r="D817" s="28"/>
      <c r="E817" s="28"/>
    </row>
    <row r="818" spans="2:5" x14ac:dyDescent="0.3">
      <c r="B818" s="25" t="s">
        <v>6</v>
      </c>
      <c r="C818" s="10">
        <v>62</v>
      </c>
      <c r="D818" s="28"/>
      <c r="E818" s="28"/>
    </row>
    <row r="819" spans="2:5" x14ac:dyDescent="0.3">
      <c r="B819" s="26" t="s">
        <v>3</v>
      </c>
      <c r="C819" s="12">
        <v>3</v>
      </c>
      <c r="D819" s="28"/>
      <c r="E819" s="28"/>
    </row>
    <row r="820" spans="2:5" x14ac:dyDescent="0.3">
      <c r="B820" s="26" t="s">
        <v>0</v>
      </c>
      <c r="C820" s="12">
        <v>4</v>
      </c>
      <c r="D820" s="28"/>
      <c r="E820" s="28"/>
    </row>
    <row r="821" spans="2:5" x14ac:dyDescent="0.3">
      <c r="B821" s="26" t="s">
        <v>5</v>
      </c>
      <c r="C821" s="12">
        <v>5</v>
      </c>
      <c r="D821" s="28"/>
      <c r="E821" s="28"/>
    </row>
    <row r="822" spans="2:5" x14ac:dyDescent="0.3">
      <c r="B822" s="26" t="s">
        <v>1</v>
      </c>
      <c r="C822" s="12">
        <v>50</v>
      </c>
      <c r="D822" s="28"/>
      <c r="E822" s="28"/>
    </row>
    <row r="823" spans="2:5" x14ac:dyDescent="0.3">
      <c r="B823" s="7" t="s">
        <v>43</v>
      </c>
      <c r="C823" s="8">
        <v>94</v>
      </c>
      <c r="D823" s="27">
        <f>C824/C823</f>
        <v>0.72340425531914898</v>
      </c>
      <c r="E823" s="27">
        <f>C824/(C823-C828-C829)</f>
        <v>0.74725274725274726</v>
      </c>
    </row>
    <row r="824" spans="2:5" x14ac:dyDescent="0.3">
      <c r="B824" s="25" t="s">
        <v>66</v>
      </c>
      <c r="C824" s="10">
        <v>68</v>
      </c>
      <c r="D824" s="28"/>
      <c r="E824" s="28"/>
    </row>
    <row r="825" spans="2:5" x14ac:dyDescent="0.3">
      <c r="B825" s="25" t="s">
        <v>7</v>
      </c>
      <c r="C825" s="10">
        <v>1</v>
      </c>
      <c r="D825" s="28"/>
      <c r="E825" s="28"/>
    </row>
    <row r="826" spans="2:5" x14ac:dyDescent="0.3">
      <c r="B826" s="26" t="s">
        <v>2</v>
      </c>
      <c r="C826" s="12">
        <v>1</v>
      </c>
      <c r="D826" s="28"/>
      <c r="E826" s="28"/>
    </row>
    <row r="827" spans="2:5" x14ac:dyDescent="0.3">
      <c r="B827" s="25" t="s">
        <v>6</v>
      </c>
      <c r="C827" s="10">
        <v>25</v>
      </c>
      <c r="D827" s="28"/>
      <c r="E827" s="28"/>
    </row>
    <row r="828" spans="2:5" x14ac:dyDescent="0.3">
      <c r="B828" s="26" t="s">
        <v>3</v>
      </c>
      <c r="C828" s="12">
        <v>1</v>
      </c>
      <c r="D828" s="28"/>
      <c r="E828" s="28"/>
    </row>
    <row r="829" spans="2:5" x14ac:dyDescent="0.3">
      <c r="B829" s="26" t="s">
        <v>0</v>
      </c>
      <c r="C829" s="12">
        <v>2</v>
      </c>
      <c r="D829" s="28"/>
      <c r="E829" s="28"/>
    </row>
    <row r="830" spans="2:5" x14ac:dyDescent="0.3">
      <c r="B830" s="26" t="s">
        <v>5</v>
      </c>
      <c r="C830" s="12">
        <v>2</v>
      </c>
      <c r="D830" s="28"/>
      <c r="E830" s="28"/>
    </row>
    <row r="831" spans="2:5" x14ac:dyDescent="0.3">
      <c r="B831" s="26" t="s">
        <v>1</v>
      </c>
      <c r="C831" s="12">
        <v>20</v>
      </c>
      <c r="D831" s="28"/>
      <c r="E831" s="28"/>
    </row>
    <row r="832" spans="2:5" x14ac:dyDescent="0.3">
      <c r="B832" s="7" t="s">
        <v>53</v>
      </c>
      <c r="C832" s="8">
        <v>31</v>
      </c>
      <c r="D832" s="27">
        <f>C833/C832</f>
        <v>0.87096774193548387</v>
      </c>
      <c r="E832" s="27">
        <f>C833/(C832-C835)</f>
        <v>0.9</v>
      </c>
    </row>
    <row r="833" spans="2:5" x14ac:dyDescent="0.3">
      <c r="B833" s="25" t="s">
        <v>66</v>
      </c>
      <c r="C833" s="10">
        <v>27</v>
      </c>
      <c r="D833" s="28"/>
      <c r="E833" s="28"/>
    </row>
    <row r="834" spans="2:5" x14ac:dyDescent="0.3">
      <c r="B834" s="25" t="s">
        <v>6</v>
      </c>
      <c r="C834" s="10">
        <v>4</v>
      </c>
      <c r="D834" s="28"/>
      <c r="E834" s="28"/>
    </row>
    <row r="835" spans="2:5" x14ac:dyDescent="0.3">
      <c r="B835" s="26" t="s">
        <v>0</v>
      </c>
      <c r="C835" s="12">
        <v>1</v>
      </c>
      <c r="D835" s="28"/>
      <c r="E835" s="28"/>
    </row>
    <row r="836" spans="2:5" x14ac:dyDescent="0.3">
      <c r="B836" s="26" t="s">
        <v>5</v>
      </c>
      <c r="C836" s="12">
        <v>3</v>
      </c>
      <c r="D836" s="28"/>
      <c r="E836" s="28"/>
    </row>
    <row r="837" spans="2:5" x14ac:dyDescent="0.3">
      <c r="B837" s="7" t="s">
        <v>56</v>
      </c>
      <c r="C837" s="8">
        <v>31</v>
      </c>
      <c r="D837" s="27">
        <f>C838/C837</f>
        <v>0.70967741935483875</v>
      </c>
      <c r="E837" s="27">
        <f>C838/(C837-C840)</f>
        <v>0.7857142857142857</v>
      </c>
    </row>
    <row r="838" spans="2:5" x14ac:dyDescent="0.3">
      <c r="B838" s="25" t="s">
        <v>66</v>
      </c>
      <c r="C838" s="10">
        <v>22</v>
      </c>
      <c r="D838" s="28"/>
      <c r="E838" s="28"/>
    </row>
    <row r="839" spans="2:5" x14ac:dyDescent="0.3">
      <c r="B839" s="25" t="s">
        <v>6</v>
      </c>
      <c r="C839" s="10">
        <v>9</v>
      </c>
      <c r="D839" s="28"/>
      <c r="E839" s="28"/>
    </row>
    <row r="840" spans="2:5" x14ac:dyDescent="0.3">
      <c r="B840" s="26" t="s">
        <v>0</v>
      </c>
      <c r="C840" s="12">
        <v>3</v>
      </c>
      <c r="D840" s="28"/>
      <c r="E840" s="28"/>
    </row>
    <row r="841" spans="2:5" x14ac:dyDescent="0.3">
      <c r="B841" s="26" t="s">
        <v>5</v>
      </c>
      <c r="C841" s="12">
        <v>1</v>
      </c>
      <c r="D841" s="28"/>
      <c r="E841" s="28"/>
    </row>
    <row r="842" spans="2:5" x14ac:dyDescent="0.3">
      <c r="B842" s="26" t="s">
        <v>1</v>
      </c>
      <c r="C842" s="12">
        <v>5</v>
      </c>
      <c r="D842" s="28"/>
      <c r="E842" s="28"/>
    </row>
    <row r="843" spans="2:5" x14ac:dyDescent="0.3">
      <c r="B843" s="7" t="s">
        <v>52</v>
      </c>
      <c r="C843" s="8">
        <v>356</v>
      </c>
      <c r="D843" s="27">
        <f>C844/C843</f>
        <v>0.800561797752809</v>
      </c>
      <c r="E843" s="27">
        <f>C844/(C843-C846-C847)</f>
        <v>0.8532934131736527</v>
      </c>
    </row>
    <row r="844" spans="2:5" x14ac:dyDescent="0.3">
      <c r="B844" s="25" t="s">
        <v>66</v>
      </c>
      <c r="C844" s="10">
        <v>285</v>
      </c>
      <c r="D844" s="28"/>
      <c r="E844" s="28"/>
    </row>
    <row r="845" spans="2:5" x14ac:dyDescent="0.3">
      <c r="B845" s="25" t="s">
        <v>6</v>
      </c>
      <c r="C845" s="10">
        <v>71</v>
      </c>
      <c r="D845" s="28"/>
      <c r="E845" s="28"/>
    </row>
    <row r="846" spans="2:5" x14ac:dyDescent="0.3">
      <c r="B846" s="26" t="s">
        <v>3</v>
      </c>
      <c r="C846" s="12">
        <v>1</v>
      </c>
      <c r="D846" s="28"/>
      <c r="E846" s="28"/>
    </row>
    <row r="847" spans="2:5" x14ac:dyDescent="0.3">
      <c r="B847" s="26" t="s">
        <v>0</v>
      </c>
      <c r="C847" s="12">
        <v>21</v>
      </c>
      <c r="D847" s="28"/>
      <c r="E847" s="28"/>
    </row>
    <row r="848" spans="2:5" x14ac:dyDescent="0.3">
      <c r="B848" s="26" t="s">
        <v>5</v>
      </c>
      <c r="C848" s="12">
        <v>6</v>
      </c>
      <c r="D848" s="28"/>
      <c r="E848" s="28"/>
    </row>
    <row r="849" spans="2:5" x14ac:dyDescent="0.3">
      <c r="B849" s="26" t="s">
        <v>1</v>
      </c>
      <c r="C849" s="12">
        <v>38</v>
      </c>
      <c r="D849" s="28"/>
      <c r="E849" s="28"/>
    </row>
    <row r="850" spans="2:5" x14ac:dyDescent="0.3">
      <c r="B850" s="26" t="s">
        <v>2</v>
      </c>
      <c r="C850" s="12">
        <v>5</v>
      </c>
      <c r="D850" s="28"/>
      <c r="E850" s="28"/>
    </row>
    <row r="851" spans="2:5" x14ac:dyDescent="0.3">
      <c r="B851" s="7" t="s">
        <v>36</v>
      </c>
      <c r="C851" s="8">
        <v>31</v>
      </c>
      <c r="D851" s="27">
        <f>C852/C851</f>
        <v>0.80645161290322576</v>
      </c>
      <c r="E851" s="27">
        <f>C852/(C851)</f>
        <v>0.80645161290322576</v>
      </c>
    </row>
    <row r="852" spans="2:5" x14ac:dyDescent="0.3">
      <c r="B852" s="25" t="s">
        <v>66</v>
      </c>
      <c r="C852" s="10">
        <v>25</v>
      </c>
      <c r="D852" s="28"/>
      <c r="E852" s="28"/>
    </row>
    <row r="853" spans="2:5" x14ac:dyDescent="0.3">
      <c r="B853" s="25" t="s">
        <v>6</v>
      </c>
      <c r="C853" s="10">
        <v>6</v>
      </c>
      <c r="D853" s="28"/>
      <c r="E853" s="28"/>
    </row>
    <row r="854" spans="2:5" x14ac:dyDescent="0.3">
      <c r="B854" s="26" t="s">
        <v>5</v>
      </c>
      <c r="C854" s="12">
        <v>1</v>
      </c>
      <c r="D854" s="28"/>
      <c r="E854" s="28"/>
    </row>
    <row r="855" spans="2:5" x14ac:dyDescent="0.3">
      <c r="B855" s="26" t="s">
        <v>1</v>
      </c>
      <c r="C855" s="12">
        <v>5</v>
      </c>
      <c r="D855" s="28"/>
      <c r="E855" s="28"/>
    </row>
    <row r="856" spans="2:5" x14ac:dyDescent="0.3">
      <c r="B856" s="7" t="s">
        <v>61</v>
      </c>
      <c r="C856" s="8">
        <v>62</v>
      </c>
      <c r="D856" s="27">
        <f>C857/C856</f>
        <v>0.82258064516129037</v>
      </c>
      <c r="E856" s="27">
        <f>C857/(C856-C859)</f>
        <v>0.83606557377049184</v>
      </c>
    </row>
    <row r="857" spans="2:5" x14ac:dyDescent="0.3">
      <c r="B857" s="25" t="s">
        <v>66</v>
      </c>
      <c r="C857" s="10">
        <v>51</v>
      </c>
      <c r="D857" s="28"/>
      <c r="E857" s="28"/>
    </row>
    <row r="858" spans="2:5" x14ac:dyDescent="0.3">
      <c r="B858" s="25" t="s">
        <v>6</v>
      </c>
      <c r="C858" s="10">
        <v>11</v>
      </c>
      <c r="D858" s="28"/>
      <c r="E858" s="28"/>
    </row>
    <row r="859" spans="2:5" x14ac:dyDescent="0.3">
      <c r="B859" s="26" t="s">
        <v>3</v>
      </c>
      <c r="C859" s="12">
        <v>1</v>
      </c>
      <c r="D859" s="28"/>
      <c r="E859" s="28"/>
    </row>
    <row r="860" spans="2:5" ht="15" thickBot="1" x14ac:dyDescent="0.35">
      <c r="B860" s="26" t="s">
        <v>1</v>
      </c>
      <c r="C860" s="12">
        <v>10</v>
      </c>
      <c r="D860" s="28"/>
      <c r="E860" s="28"/>
    </row>
    <row r="861" spans="2:5" ht="15" thickBot="1" x14ac:dyDescent="0.35">
      <c r="B861" s="13" t="s">
        <v>84</v>
      </c>
      <c r="C861" s="14">
        <f>C8+C114+C369+C599+C802+C453</f>
        <v>21225</v>
      </c>
      <c r="D861" s="36">
        <f>C862/C861</f>
        <v>0.59340400471142518</v>
      </c>
      <c r="E861" s="36">
        <f>C862/(C861-C12-C15-C16-C24-C30-C31-C40-C41-C50-C51-C61-C62-C70-C71-C78-C81-C82-C89-C93-C94-C102-C106-C109-C110-C118-C119-C123-C124-C131-C132-C136-C137-C143-C147-C148-C155-C156-C161-C162-C169-C174-C175-C182-C183-C187-C188-C195-C198-C199-C206-C209-C210-C217-C220-C221-C228-C230-C231-C237-C241-C242-C248-C249-C252-C253-C260-C261-C268-C271-C272-C279-C282-C289-C293-C294-C301-C304-C305-C311-C316-C317-C322-C323-C330-C335-C336-C346-C347-C354-C356-C365-C366-C382--C383-C390-C397-C398-C406-C411-C418-C427-C428-C438-C439-C449-C450-C459-C460-C469-C470-C476-C479-C480-C485-C487-C488-C493-C497-C498-C505-C510-C511-C519-C525-C529-C530-C537-C541-C542-C551-C552-C561-C562-C567-C571-C572-C580-C581-C588-C589-C596-C597-C605-C606-C611-C614-C615-C619-C620-C625-C626-C635-C636-C642-C643-C646-C647-C653-C656-C657-C662-C664-C668-C671-C672-C677-C682-C690-C691-C696-C701-C702-C708-C713-C714-C720-C724-C725-C730-C731-C736-C737-C742-C745-C746-C751-C756-C757-C762-C763-C768-C769-C774-C782-C783-C788-C789-C794-C799-C800-C811-C812-C819-C820-C828-C829-C835-C840-C846-C847-C859)</f>
        <v>0.74907814916141313</v>
      </c>
    </row>
    <row r="862" spans="2:5" ht="15" thickBot="1" x14ac:dyDescent="0.35">
      <c r="B862" s="15" t="s">
        <v>85</v>
      </c>
      <c r="C862" s="15">
        <f>C10+C26+C36+C46+C56+C66+C76+C87+C104+C116+C129+C141+C153+C167+C180+C193+C204+C215+C226+C235+C246+C258+C266+C277+C287+C299+C309+C314+C328+C341+C352+C361+C371+C376+C388+C393+C402+C409+C416+C422+C432+C444+C455+C464+C474+C483+C491+C503+C515+C523+C535+C546+C557+C565+C575+C586+C592+C601+C609+C617+C630+C640+C651+C660+C666+C675+C686+C694+C706+C718+C728+C740+C749+C760+C772+C778+C786+C792+C804+C809+C817+C824+C833+C838+C844+C852+C857</f>
        <v>12595</v>
      </c>
      <c r="D862" s="37"/>
      <c r="E862" s="37"/>
    </row>
  </sheetData>
  <mergeCells count="6">
    <mergeCell ref="B6:B7"/>
    <mergeCell ref="C6:C7"/>
    <mergeCell ref="D6:D7"/>
    <mergeCell ref="E6:E7"/>
    <mergeCell ref="D861:D862"/>
    <mergeCell ref="E861:E86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workbookViewId="0">
      <selection activeCell="E11" sqref="E11"/>
    </sheetView>
  </sheetViews>
  <sheetFormatPr baseColWidth="10" defaultRowHeight="14.4" x14ac:dyDescent="0.3"/>
  <cols>
    <col min="2" max="2" width="37.44140625" bestFit="1" customWidth="1"/>
    <col min="3" max="3" width="19.44140625" customWidth="1"/>
    <col min="4" max="4" width="15" customWidth="1"/>
  </cols>
  <sheetData>
    <row r="1" spans="1:4" ht="15.6" x14ac:dyDescent="0.3">
      <c r="A1" s="50" t="s">
        <v>75</v>
      </c>
      <c r="B1" s="50"/>
      <c r="C1" s="50"/>
    </row>
    <row r="2" spans="1:4" x14ac:dyDescent="0.3">
      <c r="A2" s="51" t="s">
        <v>70</v>
      </c>
      <c r="B2" s="51"/>
      <c r="C2" s="51"/>
    </row>
    <row r="4" spans="1:4" ht="15" thickBot="1" x14ac:dyDescent="0.35"/>
    <row r="5" spans="1:4" ht="14.4" customHeight="1" x14ac:dyDescent="0.3">
      <c r="B5" s="32" t="s">
        <v>69</v>
      </c>
      <c r="C5" s="34" t="s">
        <v>67</v>
      </c>
      <c r="D5" s="36" t="s">
        <v>87</v>
      </c>
    </row>
    <row r="6" spans="1:4" ht="15" thickBot="1" x14ac:dyDescent="0.35">
      <c r="B6" s="33"/>
      <c r="C6" s="35"/>
      <c r="D6" s="37"/>
    </row>
    <row r="7" spans="1:4" ht="15" thickBot="1" x14ac:dyDescent="0.35">
      <c r="B7" s="19" t="s">
        <v>38</v>
      </c>
      <c r="C7" s="20">
        <v>9</v>
      </c>
      <c r="D7" s="21">
        <v>1</v>
      </c>
    </row>
    <row r="8" spans="1:4" ht="15" thickBot="1" x14ac:dyDescent="0.35">
      <c r="B8" s="19" t="s">
        <v>40</v>
      </c>
      <c r="C8" s="20">
        <v>18</v>
      </c>
      <c r="D8" s="21">
        <v>0.88888888888888884</v>
      </c>
    </row>
    <row r="9" spans="1:4" ht="15" thickBot="1" x14ac:dyDescent="0.35">
      <c r="B9" s="19" t="s">
        <v>42</v>
      </c>
      <c r="C9" s="20">
        <v>292</v>
      </c>
      <c r="D9" s="21">
        <v>0.9726027397260274</v>
      </c>
    </row>
    <row r="10" spans="1:4" ht="15" thickBot="1" x14ac:dyDescent="0.35">
      <c r="B10" s="19" t="s">
        <v>43</v>
      </c>
      <c r="C10" s="20">
        <v>136</v>
      </c>
      <c r="D10" s="21">
        <v>0.94117647058823528</v>
      </c>
    </row>
    <row r="11" spans="1:4" ht="15" thickBot="1" x14ac:dyDescent="0.35">
      <c r="B11" s="19" t="s">
        <v>44</v>
      </c>
      <c r="C11" s="20">
        <v>18</v>
      </c>
      <c r="D11" s="21">
        <v>1</v>
      </c>
    </row>
    <row r="12" spans="1:4" ht="15" thickBot="1" x14ac:dyDescent="0.35">
      <c r="B12" s="19" t="s">
        <v>56</v>
      </c>
      <c r="C12" s="20">
        <v>31</v>
      </c>
      <c r="D12" s="21">
        <v>1</v>
      </c>
    </row>
    <row r="13" spans="1:4" ht="15" thickBot="1" x14ac:dyDescent="0.35">
      <c r="B13" s="19" t="s">
        <v>60</v>
      </c>
      <c r="C13" s="20">
        <v>8</v>
      </c>
      <c r="D13" s="21">
        <v>1</v>
      </c>
    </row>
    <row r="14" spans="1:4" ht="15" thickBot="1" x14ac:dyDescent="0.35">
      <c r="B14" s="19" t="s">
        <v>52</v>
      </c>
      <c r="C14" s="20">
        <v>382</v>
      </c>
      <c r="D14" s="21">
        <v>0.97905759162303663</v>
      </c>
    </row>
    <row r="15" spans="1:4" ht="15" thickBot="1" x14ac:dyDescent="0.35">
      <c r="B15" s="19" t="s">
        <v>36</v>
      </c>
      <c r="C15" s="20">
        <v>17</v>
      </c>
      <c r="D15" s="21">
        <v>1</v>
      </c>
    </row>
    <row r="16" spans="1:4" ht="15" thickBot="1" x14ac:dyDescent="0.35">
      <c r="B16" s="13" t="s">
        <v>71</v>
      </c>
      <c r="C16" s="14">
        <v>3459</v>
      </c>
      <c r="D16" s="36">
        <v>0.94015611448395486</v>
      </c>
    </row>
    <row r="17" spans="2:4" ht="15" thickBot="1" x14ac:dyDescent="0.35">
      <c r="B17" s="15" t="s">
        <v>72</v>
      </c>
      <c r="C17" s="15">
        <v>2600</v>
      </c>
      <c r="D17" s="37"/>
    </row>
    <row r="18" spans="2:4" ht="15" thickBot="1" x14ac:dyDescent="0.35"/>
    <row r="19" spans="2:4" x14ac:dyDescent="0.3">
      <c r="B19" s="32" t="s">
        <v>83</v>
      </c>
      <c r="C19" s="34" t="s">
        <v>67</v>
      </c>
      <c r="D19" s="36" t="s">
        <v>87</v>
      </c>
    </row>
    <row r="20" spans="2:4" ht="15" thickBot="1" x14ac:dyDescent="0.35">
      <c r="B20" s="41"/>
      <c r="C20" s="42"/>
      <c r="D20" s="43"/>
    </row>
    <row r="21" spans="2:4" ht="15" thickBot="1" x14ac:dyDescent="0.35">
      <c r="B21" s="19" t="s">
        <v>37</v>
      </c>
      <c r="C21" s="20">
        <v>208</v>
      </c>
      <c r="D21" s="21">
        <v>0.91826923076923073</v>
      </c>
    </row>
    <row r="22" spans="2:4" ht="15" thickBot="1" x14ac:dyDescent="0.35">
      <c r="B22" s="19" t="s">
        <v>81</v>
      </c>
      <c r="C22" s="20">
        <v>58</v>
      </c>
      <c r="D22" s="21">
        <v>0.48275862068965519</v>
      </c>
    </row>
    <row r="23" spans="2:4" ht="15" thickBot="1" x14ac:dyDescent="0.35">
      <c r="B23" s="19" t="s">
        <v>38</v>
      </c>
      <c r="C23" s="20">
        <v>264</v>
      </c>
      <c r="D23" s="21">
        <v>0.95833333333333337</v>
      </c>
    </row>
    <row r="24" spans="2:4" ht="15" thickBot="1" x14ac:dyDescent="0.35">
      <c r="B24" s="19" t="s">
        <v>46</v>
      </c>
      <c r="C24" s="20">
        <v>238</v>
      </c>
      <c r="D24" s="21">
        <v>0.96218487394957986</v>
      </c>
    </row>
    <row r="25" spans="2:4" ht="15" thickBot="1" x14ac:dyDescent="0.35">
      <c r="B25" s="19" t="s">
        <v>39</v>
      </c>
      <c r="C25" s="20">
        <v>825</v>
      </c>
      <c r="D25" s="21">
        <v>0.94666666666666666</v>
      </c>
    </row>
    <row r="26" spans="2:4" ht="15" thickBot="1" x14ac:dyDescent="0.35">
      <c r="B26" s="19" t="s">
        <v>41</v>
      </c>
      <c r="C26" s="20">
        <v>7595</v>
      </c>
      <c r="D26" s="21">
        <v>0.94075049374588549</v>
      </c>
    </row>
    <row r="27" spans="2:4" ht="15" thickBot="1" x14ac:dyDescent="0.35">
      <c r="B27" s="19" t="s">
        <v>40</v>
      </c>
      <c r="C27" s="20">
        <v>1056</v>
      </c>
      <c r="D27" s="21">
        <v>0.93181818181818177</v>
      </c>
    </row>
    <row r="28" spans="2:4" ht="15" thickBot="1" x14ac:dyDescent="0.35">
      <c r="B28" s="19" t="s">
        <v>42</v>
      </c>
      <c r="C28" s="20">
        <v>1542</v>
      </c>
      <c r="D28" s="21">
        <v>0.9539559014267186</v>
      </c>
    </row>
    <row r="29" spans="2:4" ht="15" thickBot="1" x14ac:dyDescent="0.35">
      <c r="B29" s="19" t="s">
        <v>43</v>
      </c>
      <c r="C29" s="20">
        <v>1090</v>
      </c>
      <c r="D29" s="21">
        <v>0.90550458715596327</v>
      </c>
    </row>
    <row r="30" spans="2:4" ht="15" thickBot="1" x14ac:dyDescent="0.35">
      <c r="B30" s="19" t="s">
        <v>45</v>
      </c>
      <c r="C30" s="20">
        <v>54</v>
      </c>
      <c r="D30" s="21">
        <v>0.96296296296296291</v>
      </c>
    </row>
    <row r="31" spans="2:4" ht="15" thickBot="1" x14ac:dyDescent="0.35">
      <c r="B31" s="19" t="s">
        <v>44</v>
      </c>
      <c r="C31" s="20">
        <v>546</v>
      </c>
      <c r="D31" s="21">
        <v>0.9285714285714286</v>
      </c>
    </row>
    <row r="32" spans="2:4" ht="15" thickBot="1" x14ac:dyDescent="0.35">
      <c r="B32" s="19" t="s">
        <v>48</v>
      </c>
      <c r="C32" s="20">
        <v>453</v>
      </c>
      <c r="D32" s="21">
        <v>0.9072847682119205</v>
      </c>
    </row>
    <row r="33" spans="2:4" ht="15" thickBot="1" x14ac:dyDescent="0.35">
      <c r="B33" s="19" t="s">
        <v>49</v>
      </c>
      <c r="C33" s="20">
        <v>31</v>
      </c>
      <c r="D33" s="21">
        <v>0.967741935483871</v>
      </c>
    </row>
    <row r="34" spans="2:4" ht="15" thickBot="1" x14ac:dyDescent="0.35">
      <c r="B34" s="19" t="s">
        <v>50</v>
      </c>
      <c r="C34" s="20">
        <v>188</v>
      </c>
      <c r="D34" s="21">
        <v>0.84042553191489366</v>
      </c>
    </row>
    <row r="35" spans="2:4" ht="15" thickBot="1" x14ac:dyDescent="0.35">
      <c r="B35" s="19" t="s">
        <v>51</v>
      </c>
      <c r="C35" s="20">
        <v>62</v>
      </c>
      <c r="D35" s="21">
        <v>0.72580645161290325</v>
      </c>
    </row>
    <row r="36" spans="2:4" ht="15" thickBot="1" x14ac:dyDescent="0.35">
      <c r="B36" s="19" t="s">
        <v>54</v>
      </c>
      <c r="C36" s="20">
        <v>296</v>
      </c>
      <c r="D36" s="21">
        <v>0.95945945945945943</v>
      </c>
    </row>
    <row r="37" spans="2:4" ht="15" thickBot="1" x14ac:dyDescent="0.35">
      <c r="B37" s="19" t="s">
        <v>47</v>
      </c>
      <c r="C37" s="20">
        <v>1546</v>
      </c>
      <c r="D37" s="21">
        <v>0.93272962483829236</v>
      </c>
    </row>
    <row r="38" spans="2:4" ht="15" thickBot="1" x14ac:dyDescent="0.35">
      <c r="B38" s="19" t="s">
        <v>53</v>
      </c>
      <c r="C38" s="20">
        <v>352</v>
      </c>
      <c r="D38" s="21">
        <v>0.86931818181818177</v>
      </c>
    </row>
    <row r="39" spans="2:4" ht="15" thickBot="1" x14ac:dyDescent="0.35">
      <c r="B39" s="19" t="s">
        <v>55</v>
      </c>
      <c r="C39" s="20">
        <v>340</v>
      </c>
      <c r="D39" s="21">
        <v>0.93235294117647061</v>
      </c>
    </row>
    <row r="40" spans="2:4" ht="15" thickBot="1" x14ac:dyDescent="0.35">
      <c r="B40" s="19" t="s">
        <v>58</v>
      </c>
      <c r="C40" s="20">
        <v>124</v>
      </c>
      <c r="D40" s="21">
        <v>1</v>
      </c>
    </row>
    <row r="41" spans="2:4" ht="15" thickBot="1" x14ac:dyDescent="0.35">
      <c r="B41" s="19" t="s">
        <v>56</v>
      </c>
      <c r="C41" s="20">
        <v>547</v>
      </c>
      <c r="D41" s="21">
        <v>0.89213893967093238</v>
      </c>
    </row>
    <row r="42" spans="2:4" ht="15" thickBot="1" x14ac:dyDescent="0.35">
      <c r="B42" s="19" t="s">
        <v>57</v>
      </c>
      <c r="C42" s="20">
        <v>83</v>
      </c>
      <c r="D42" s="21">
        <v>0.98795180722891562</v>
      </c>
    </row>
    <row r="43" spans="2:4" ht="15" thickBot="1" x14ac:dyDescent="0.35">
      <c r="B43" s="19" t="s">
        <v>59</v>
      </c>
      <c r="C43" s="20">
        <v>31</v>
      </c>
      <c r="D43" s="21">
        <v>0.70967741935483875</v>
      </c>
    </row>
    <row r="44" spans="2:4" ht="15" thickBot="1" x14ac:dyDescent="0.35">
      <c r="B44" s="19" t="s">
        <v>63</v>
      </c>
      <c r="C44" s="20">
        <v>399</v>
      </c>
      <c r="D44" s="21">
        <v>0.88721804511278191</v>
      </c>
    </row>
    <row r="45" spans="2:4" ht="15" thickBot="1" x14ac:dyDescent="0.35">
      <c r="B45" s="19" t="s">
        <v>60</v>
      </c>
      <c r="C45" s="20">
        <v>31</v>
      </c>
      <c r="D45" s="21">
        <v>1</v>
      </c>
    </row>
    <row r="46" spans="2:4" ht="15" thickBot="1" x14ac:dyDescent="0.35">
      <c r="B46" s="19" t="s">
        <v>52</v>
      </c>
      <c r="C46" s="20">
        <v>2065</v>
      </c>
      <c r="D46" s="21">
        <v>0.95593220338983054</v>
      </c>
    </row>
    <row r="47" spans="2:4" ht="15" thickBot="1" x14ac:dyDescent="0.35">
      <c r="B47" s="19" t="s">
        <v>36</v>
      </c>
      <c r="C47" s="20">
        <v>425</v>
      </c>
      <c r="D47" s="21">
        <v>0.92470588235294116</v>
      </c>
    </row>
    <row r="48" spans="2:4" ht="15" thickBot="1" x14ac:dyDescent="0.35">
      <c r="B48" s="19" t="s">
        <v>61</v>
      </c>
      <c r="C48" s="20">
        <v>455</v>
      </c>
      <c r="D48" s="21">
        <v>0.90769230769230769</v>
      </c>
    </row>
    <row r="49" spans="2:4" ht="15" thickBot="1" x14ac:dyDescent="0.35">
      <c r="B49" s="19" t="s">
        <v>62</v>
      </c>
      <c r="C49" s="20">
        <v>62</v>
      </c>
      <c r="D49" s="21">
        <v>1</v>
      </c>
    </row>
    <row r="50" spans="2:4" ht="15" thickBot="1" x14ac:dyDescent="0.35">
      <c r="B50" s="19" t="s">
        <v>64</v>
      </c>
      <c r="C50" s="20">
        <v>155</v>
      </c>
      <c r="D50" s="21">
        <v>0.92258064516129035</v>
      </c>
    </row>
    <row r="51" spans="2:4" ht="15" thickBot="1" x14ac:dyDescent="0.35">
      <c r="B51" s="19" t="s">
        <v>65</v>
      </c>
      <c r="C51" s="20">
        <v>104</v>
      </c>
      <c r="D51" s="21">
        <v>0.82692307692307687</v>
      </c>
    </row>
    <row r="52" spans="2:4" ht="15" thickBot="1" x14ac:dyDescent="0.35">
      <c r="B52" s="13" t="s">
        <v>84</v>
      </c>
      <c r="C52" s="14">
        <v>21225</v>
      </c>
      <c r="D52" s="36">
        <v>0.93380447585394577</v>
      </c>
    </row>
    <row r="53" spans="2:4" ht="15" thickBot="1" x14ac:dyDescent="0.35">
      <c r="B53" s="15" t="s">
        <v>85</v>
      </c>
      <c r="C53" s="15">
        <v>12595</v>
      </c>
      <c r="D53" s="37"/>
    </row>
  </sheetData>
  <mergeCells count="10">
    <mergeCell ref="D52:D53"/>
    <mergeCell ref="B19:B20"/>
    <mergeCell ref="C19:C20"/>
    <mergeCell ref="D19:D20"/>
    <mergeCell ref="D16:D17"/>
    <mergeCell ref="A1:C1"/>
    <mergeCell ref="A2:C2"/>
    <mergeCell ref="B5:B6"/>
    <mergeCell ref="C5:C6"/>
    <mergeCell ref="D5:D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abSelected="1" workbookViewId="0">
      <selection activeCell="I13" sqref="I12:I13"/>
    </sheetView>
  </sheetViews>
  <sheetFormatPr baseColWidth="10" defaultRowHeight="14.4" x14ac:dyDescent="0.3"/>
  <cols>
    <col min="2" max="2" width="34.44140625" customWidth="1"/>
    <col min="3" max="3" width="23.21875" customWidth="1"/>
    <col min="4" max="4" width="17.33203125" customWidth="1"/>
    <col min="5" max="5" width="23.5546875" customWidth="1"/>
  </cols>
  <sheetData>
    <row r="1" spans="1:5" ht="15.6" x14ac:dyDescent="0.3">
      <c r="A1" s="50" t="s">
        <v>74</v>
      </c>
      <c r="B1" s="50"/>
      <c r="C1" s="50"/>
    </row>
    <row r="2" spans="1:5" x14ac:dyDescent="0.3">
      <c r="A2" s="51" t="s">
        <v>70</v>
      </c>
      <c r="B2" s="51"/>
      <c r="C2" s="51"/>
    </row>
    <row r="4" spans="1:5" ht="15" thickBot="1" x14ac:dyDescent="0.35"/>
    <row r="5" spans="1:5" x14ac:dyDescent="0.3">
      <c r="B5" s="44" t="s">
        <v>76</v>
      </c>
      <c r="C5" s="44" t="s">
        <v>77</v>
      </c>
      <c r="D5" s="46" t="s">
        <v>78</v>
      </c>
      <c r="E5" s="46" t="s">
        <v>88</v>
      </c>
    </row>
    <row r="6" spans="1:5" ht="15" thickBot="1" x14ac:dyDescent="0.35">
      <c r="B6" s="45"/>
      <c r="C6" s="45"/>
      <c r="D6" s="47"/>
      <c r="E6" s="47"/>
    </row>
    <row r="7" spans="1:5" ht="15" thickBot="1" x14ac:dyDescent="0.35">
      <c r="B7" s="19" t="s">
        <v>20</v>
      </c>
      <c r="C7" s="20">
        <v>243</v>
      </c>
      <c r="D7" s="21">
        <v>0.83950617283950613</v>
      </c>
      <c r="E7" s="21">
        <v>0.84</v>
      </c>
    </row>
    <row r="8" spans="1:5" ht="15" thickBot="1" x14ac:dyDescent="0.35">
      <c r="B8" s="19" t="s">
        <v>14</v>
      </c>
      <c r="C8" s="20">
        <v>18</v>
      </c>
      <c r="D8" s="21">
        <v>0.39</v>
      </c>
      <c r="E8" s="21">
        <v>0.47</v>
      </c>
    </row>
    <row r="9" spans="1:5" ht="15" thickBot="1" x14ac:dyDescent="0.35">
      <c r="B9" s="19" t="s">
        <v>11</v>
      </c>
      <c r="C9" s="20">
        <v>40</v>
      </c>
      <c r="D9" s="21">
        <v>0.9</v>
      </c>
      <c r="E9" s="21">
        <v>0.92</v>
      </c>
    </row>
    <row r="10" spans="1:5" ht="15" thickBot="1" x14ac:dyDescent="0.35">
      <c r="B10" s="19" t="s">
        <v>9</v>
      </c>
      <c r="C10" s="20">
        <v>18</v>
      </c>
      <c r="D10" s="21">
        <v>0.61</v>
      </c>
      <c r="E10" s="21">
        <v>0.65</v>
      </c>
    </row>
    <row r="11" spans="1:5" ht="15" thickBot="1" x14ac:dyDescent="0.35">
      <c r="B11" s="19" t="s">
        <v>10</v>
      </c>
      <c r="C11" s="20">
        <v>31</v>
      </c>
      <c r="D11" s="21">
        <v>0.23</v>
      </c>
      <c r="E11" s="21">
        <v>0.54</v>
      </c>
    </row>
    <row r="12" spans="1:5" ht="15" thickBot="1" x14ac:dyDescent="0.35">
      <c r="B12" s="19" t="s">
        <v>8</v>
      </c>
      <c r="C12" s="20">
        <v>124</v>
      </c>
      <c r="D12" s="21">
        <v>0.68548387096774188</v>
      </c>
      <c r="E12" s="21">
        <v>0.69105691056910568</v>
      </c>
    </row>
    <row r="13" spans="1:5" ht="15" thickBot="1" x14ac:dyDescent="0.35">
      <c r="B13" s="19" t="s">
        <v>15</v>
      </c>
      <c r="C13" s="20">
        <v>1174</v>
      </c>
      <c r="D13" s="21">
        <v>0.71976149914821119</v>
      </c>
      <c r="E13" s="21">
        <v>0.8251953125</v>
      </c>
    </row>
    <row r="14" spans="1:5" ht="15" thickBot="1" x14ac:dyDescent="0.35">
      <c r="B14" s="19" t="s">
        <v>34</v>
      </c>
      <c r="C14" s="20">
        <v>27</v>
      </c>
      <c r="D14" s="21">
        <v>0.78</v>
      </c>
      <c r="E14" s="21">
        <v>0.78</v>
      </c>
    </row>
    <row r="15" spans="1:5" ht="15" thickBot="1" x14ac:dyDescent="0.35">
      <c r="B15" s="19" t="s">
        <v>16</v>
      </c>
      <c r="C15" s="20">
        <v>111</v>
      </c>
      <c r="D15" s="21">
        <v>0.85585585585585588</v>
      </c>
      <c r="E15" s="21">
        <v>0.88785046728971961</v>
      </c>
    </row>
    <row r="16" spans="1:5" ht="15" thickBot="1" x14ac:dyDescent="0.35">
      <c r="B16" s="19" t="s">
        <v>28</v>
      </c>
      <c r="C16" s="20">
        <v>756</v>
      </c>
      <c r="D16" s="21">
        <v>0.81613756613756616</v>
      </c>
      <c r="E16" s="21">
        <v>0.83265856950067474</v>
      </c>
    </row>
    <row r="17" spans="2:5" ht="15" thickBot="1" x14ac:dyDescent="0.35">
      <c r="B17" s="19" t="s">
        <v>17</v>
      </c>
      <c r="C17" s="20">
        <v>4</v>
      </c>
      <c r="D17" s="21">
        <v>1</v>
      </c>
      <c r="E17" s="21">
        <v>1</v>
      </c>
    </row>
    <row r="18" spans="2:5" ht="15" thickBot="1" x14ac:dyDescent="0.35">
      <c r="B18" s="19" t="s">
        <v>18</v>
      </c>
      <c r="C18" s="20">
        <v>62</v>
      </c>
      <c r="D18" s="21">
        <v>0.87</v>
      </c>
      <c r="E18" s="21">
        <v>0.95</v>
      </c>
    </row>
    <row r="19" spans="2:5" ht="15" thickBot="1" x14ac:dyDescent="0.35">
      <c r="B19" s="19" t="s">
        <v>21</v>
      </c>
      <c r="C19" s="20">
        <v>31</v>
      </c>
      <c r="D19" s="21">
        <v>0.48</v>
      </c>
      <c r="E19" s="21">
        <v>0.48</v>
      </c>
    </row>
    <row r="20" spans="2:5" ht="15" thickBot="1" x14ac:dyDescent="0.35">
      <c r="B20" s="19" t="s">
        <v>22</v>
      </c>
      <c r="C20" s="20">
        <v>4</v>
      </c>
      <c r="D20" s="21">
        <v>0.5</v>
      </c>
      <c r="E20" s="21">
        <v>1</v>
      </c>
    </row>
    <row r="21" spans="2:5" ht="15" thickBot="1" x14ac:dyDescent="0.35">
      <c r="B21" s="19" t="s">
        <v>23</v>
      </c>
      <c r="C21" s="20">
        <v>75</v>
      </c>
      <c r="D21" s="21">
        <v>0.72</v>
      </c>
      <c r="E21" s="21">
        <v>0.72</v>
      </c>
    </row>
    <row r="22" spans="2:5" ht="15" thickBot="1" x14ac:dyDescent="0.35">
      <c r="B22" s="19" t="s">
        <v>26</v>
      </c>
      <c r="C22" s="20">
        <v>76</v>
      </c>
      <c r="D22" s="21">
        <v>0.78947368421052633</v>
      </c>
      <c r="E22" s="21">
        <v>0.81081081081081086</v>
      </c>
    </row>
    <row r="23" spans="2:5" ht="15" thickBot="1" x14ac:dyDescent="0.35">
      <c r="B23" s="19" t="s">
        <v>24</v>
      </c>
      <c r="C23" s="20">
        <v>31</v>
      </c>
      <c r="D23" s="21">
        <v>0.81</v>
      </c>
      <c r="E23" s="21">
        <v>0.81</v>
      </c>
    </row>
    <row r="24" spans="2:5" ht="15" thickBot="1" x14ac:dyDescent="0.35">
      <c r="B24" s="19" t="s">
        <v>13</v>
      </c>
      <c r="C24" s="20">
        <v>62</v>
      </c>
      <c r="D24" s="21">
        <v>0.68</v>
      </c>
      <c r="E24" s="21">
        <v>0.95</v>
      </c>
    </row>
    <row r="25" spans="2:5" ht="15" thickBot="1" x14ac:dyDescent="0.35">
      <c r="B25" s="19" t="s">
        <v>25</v>
      </c>
      <c r="C25" s="20">
        <v>93</v>
      </c>
      <c r="D25" s="21">
        <v>0.87096774193548387</v>
      </c>
      <c r="E25" s="21">
        <v>0.87</v>
      </c>
    </row>
    <row r="26" spans="2:5" ht="15" thickBot="1" x14ac:dyDescent="0.35">
      <c r="B26" s="19" t="s">
        <v>19</v>
      </c>
      <c r="C26" s="20">
        <v>31</v>
      </c>
      <c r="D26" s="21">
        <v>0.71</v>
      </c>
      <c r="E26" s="21">
        <v>0.76</v>
      </c>
    </row>
    <row r="27" spans="2:5" ht="15" thickBot="1" x14ac:dyDescent="0.35">
      <c r="B27" s="19" t="s">
        <v>27</v>
      </c>
      <c r="C27" s="20">
        <v>81</v>
      </c>
      <c r="D27" s="21">
        <v>0.72839506172839508</v>
      </c>
      <c r="E27" s="21">
        <v>0.73</v>
      </c>
    </row>
    <row r="28" spans="2:5" ht="15" thickBot="1" x14ac:dyDescent="0.35">
      <c r="B28" s="19" t="s">
        <v>30</v>
      </c>
      <c r="C28" s="20">
        <v>100</v>
      </c>
      <c r="D28" s="21">
        <v>0.93</v>
      </c>
      <c r="E28" s="21">
        <v>0.97894736842105268</v>
      </c>
    </row>
    <row r="29" spans="2:5" ht="15" thickBot="1" x14ac:dyDescent="0.35">
      <c r="B29" s="19" t="s">
        <v>32</v>
      </c>
      <c r="C29" s="20">
        <v>89</v>
      </c>
      <c r="D29" s="21">
        <v>0.8764044943820225</v>
      </c>
      <c r="E29" s="21">
        <v>0.9285714285714286</v>
      </c>
    </row>
    <row r="30" spans="2:5" ht="15" thickBot="1" x14ac:dyDescent="0.35">
      <c r="B30" s="19" t="s">
        <v>29</v>
      </c>
      <c r="C30" s="20">
        <v>76</v>
      </c>
      <c r="D30" s="21">
        <v>0.30263157894736842</v>
      </c>
      <c r="E30" s="21">
        <v>0.3</v>
      </c>
    </row>
    <row r="31" spans="2:5" ht="15" thickBot="1" x14ac:dyDescent="0.35">
      <c r="B31" s="19" t="s">
        <v>31</v>
      </c>
      <c r="C31" s="20">
        <v>9</v>
      </c>
      <c r="D31" s="21">
        <v>0</v>
      </c>
      <c r="E31" s="21">
        <v>0</v>
      </c>
    </row>
    <row r="32" spans="2:5" ht="15" thickBot="1" x14ac:dyDescent="0.35">
      <c r="B32" s="19" t="s">
        <v>33</v>
      </c>
      <c r="C32" s="20">
        <v>93</v>
      </c>
      <c r="D32" s="21">
        <v>0.84</v>
      </c>
      <c r="E32" s="21">
        <v>0.89</v>
      </c>
    </row>
    <row r="33" spans="2:5" ht="15" thickBot="1" x14ac:dyDescent="0.35">
      <c r="B33" s="13" t="s">
        <v>79</v>
      </c>
      <c r="C33" s="14">
        <v>3459</v>
      </c>
      <c r="D33" s="36">
        <v>0.75686614628505344</v>
      </c>
      <c r="E33" s="36">
        <v>0.81253879577901922</v>
      </c>
    </row>
    <row r="34" spans="2:5" ht="15" thickBot="1" x14ac:dyDescent="0.35">
      <c r="B34" s="15" t="s">
        <v>72</v>
      </c>
      <c r="C34" s="15">
        <v>2618</v>
      </c>
      <c r="D34" s="37"/>
      <c r="E34" s="37"/>
    </row>
    <row r="35" spans="2:5" ht="15" thickBot="1" x14ac:dyDescent="0.35"/>
    <row r="36" spans="2:5" x14ac:dyDescent="0.3">
      <c r="B36" s="44" t="s">
        <v>86</v>
      </c>
      <c r="C36" s="44" t="s">
        <v>77</v>
      </c>
      <c r="D36" s="46" t="s">
        <v>78</v>
      </c>
      <c r="E36" s="46" t="s">
        <v>88</v>
      </c>
    </row>
    <row r="37" spans="2:5" ht="15" thickBot="1" x14ac:dyDescent="0.35">
      <c r="B37" s="48"/>
      <c r="C37" s="48"/>
      <c r="D37" s="49"/>
      <c r="E37" s="49"/>
    </row>
    <row r="38" spans="2:5" ht="15" thickBot="1" x14ac:dyDescent="0.35">
      <c r="B38" s="19" t="s">
        <v>12</v>
      </c>
      <c r="C38" s="20">
        <v>1533</v>
      </c>
      <c r="D38" s="21">
        <v>0.34572733202870187</v>
      </c>
      <c r="E38" s="21">
        <v>0.42467948717948717</v>
      </c>
    </row>
    <row r="39" spans="2:5" ht="15" thickBot="1" x14ac:dyDescent="0.35">
      <c r="B39" s="19" t="s">
        <v>15</v>
      </c>
      <c r="C39" s="20">
        <v>11168</v>
      </c>
      <c r="D39" s="21">
        <v>0.60252507163323787</v>
      </c>
      <c r="E39" s="21">
        <v>0.73117461697272623</v>
      </c>
    </row>
    <row r="40" spans="2:5" ht="15" thickBot="1" x14ac:dyDescent="0.35">
      <c r="B40" s="19" t="s">
        <v>28</v>
      </c>
      <c r="C40" s="20">
        <v>1286</v>
      </c>
      <c r="D40" s="21">
        <v>0.69906687402799383</v>
      </c>
      <c r="E40" s="21">
        <v>0.81801637852593267</v>
      </c>
    </row>
    <row r="41" spans="2:5" ht="15" thickBot="1" x14ac:dyDescent="0.35">
      <c r="B41" s="19" t="s">
        <v>80</v>
      </c>
      <c r="C41" s="20">
        <v>2673</v>
      </c>
      <c r="D41" s="21">
        <v>0.44855967078189302</v>
      </c>
      <c r="E41" s="21">
        <v>0.7765544041450777</v>
      </c>
    </row>
    <row r="42" spans="2:5" ht="15" thickBot="1" x14ac:dyDescent="0.35">
      <c r="B42" s="19" t="s">
        <v>13</v>
      </c>
      <c r="C42" s="20">
        <v>3542</v>
      </c>
      <c r="D42" s="21">
        <v>0.69395821569734617</v>
      </c>
      <c r="E42" s="21">
        <v>0.90701107011070115</v>
      </c>
    </row>
    <row r="43" spans="2:5" ht="15" thickBot="1" x14ac:dyDescent="0.35">
      <c r="B43" s="19" t="s">
        <v>35</v>
      </c>
      <c r="C43" s="20">
        <v>1023</v>
      </c>
      <c r="D43" s="21">
        <v>0.76246334310850439</v>
      </c>
      <c r="E43" s="21">
        <v>0.7975460122699386</v>
      </c>
    </row>
    <row r="44" spans="2:5" ht="15" thickBot="1" x14ac:dyDescent="0.35">
      <c r="B44" s="13" t="s">
        <v>84</v>
      </c>
      <c r="C44" s="14">
        <v>21225</v>
      </c>
      <c r="D44" s="36">
        <v>0.59340400471142518</v>
      </c>
      <c r="E44" s="36">
        <v>0.74907814916141313</v>
      </c>
    </row>
    <row r="45" spans="2:5" ht="15" thickBot="1" x14ac:dyDescent="0.35">
      <c r="B45" s="15" t="s">
        <v>85</v>
      </c>
      <c r="C45" s="15">
        <v>12595</v>
      </c>
      <c r="D45" s="37"/>
      <c r="E45" s="37"/>
    </row>
    <row r="46" spans="2:5" x14ac:dyDescent="0.3">
      <c r="B46" s="1"/>
      <c r="C46" s="1"/>
      <c r="D46" s="16"/>
      <c r="E46" s="16"/>
    </row>
    <row r="47" spans="2:5" x14ac:dyDescent="0.3">
      <c r="B47" s="1"/>
      <c r="C47" s="1"/>
      <c r="D47" s="16"/>
      <c r="E47" s="16"/>
    </row>
    <row r="48" spans="2:5" x14ac:dyDescent="0.3">
      <c r="B48" s="1"/>
      <c r="C48" s="1"/>
      <c r="D48" s="16"/>
      <c r="E48" s="16"/>
    </row>
    <row r="49" spans="2:5" x14ac:dyDescent="0.3">
      <c r="B49" s="1"/>
      <c r="C49" s="1"/>
      <c r="D49" s="16"/>
      <c r="E49" s="16"/>
    </row>
    <row r="50" spans="2:5" x14ac:dyDescent="0.3">
      <c r="B50" s="1"/>
      <c r="C50" s="1"/>
      <c r="D50" s="16"/>
      <c r="E50" s="16"/>
    </row>
    <row r="51" spans="2:5" x14ac:dyDescent="0.3">
      <c r="B51" s="1"/>
      <c r="C51" s="1"/>
      <c r="D51" s="16"/>
      <c r="E51" s="16"/>
    </row>
    <row r="52" spans="2:5" x14ac:dyDescent="0.3">
      <c r="B52" s="1"/>
      <c r="C52" s="1"/>
      <c r="D52" s="16"/>
      <c r="E52" s="16"/>
    </row>
    <row r="53" spans="2:5" x14ac:dyDescent="0.3">
      <c r="B53" s="1"/>
      <c r="C53" s="1"/>
      <c r="D53" s="16"/>
      <c r="E53" s="16"/>
    </row>
  </sheetData>
  <mergeCells count="14">
    <mergeCell ref="B36:B37"/>
    <mergeCell ref="C36:C37"/>
    <mergeCell ref="D36:D37"/>
    <mergeCell ref="E36:E37"/>
    <mergeCell ref="D44:D45"/>
    <mergeCell ref="E44:E45"/>
    <mergeCell ref="E5:E6"/>
    <mergeCell ref="D33:D34"/>
    <mergeCell ref="E33:E34"/>
    <mergeCell ref="A1:C1"/>
    <mergeCell ref="A2:C2"/>
    <mergeCell ref="B5:B6"/>
    <mergeCell ref="C5:C6"/>
    <mergeCell ref="D5:D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E918C3DD5CC44FB08F5A2D78177FFA" ma:contentTypeVersion="3" ma:contentTypeDescription="Crear nuevo documento." ma:contentTypeScope="" ma:versionID="d83090e217ad7806f95089cd75202b76">
  <xsd:schema xmlns:xsd="http://www.w3.org/2001/XMLSchema" xmlns:xs="http://www.w3.org/2001/XMLSchema" xmlns:p="http://schemas.microsoft.com/office/2006/metadata/properties" xmlns:ns2="8cf1b8fd-72df-4c21-8306-a5f720778edf" targetNamespace="http://schemas.microsoft.com/office/2006/metadata/properties" ma:root="true" ma:fieldsID="7aee7a9f0a8eac9d55db07a8daa255ab" ns2:_="">
    <xsd:import namespace="8cf1b8fd-72df-4c21-8306-a5f720778edf"/>
    <xsd:element name="properties">
      <xsd:complexType>
        <xsd:sequence>
          <xsd:element name="documentManagement">
            <xsd:complexType>
              <xsd:all>
                <xsd:element ref="ns2:Filtro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1b8fd-72df-4c21-8306-a5f720778edf" elementFormDefault="qualified">
    <xsd:import namespace="http://schemas.microsoft.com/office/2006/documentManagement/types"/>
    <xsd:import namespace="http://schemas.microsoft.com/office/infopath/2007/PartnerControls"/>
    <xsd:element name="Filtro" ma:index="8" nillable="true" ma:displayName="Filtro" ma:internalName="Filtro">
      <xsd:simpleType>
        <xsd:restriction base="dms:Text">
          <xsd:maxLength value="255"/>
        </xsd:restriction>
      </xsd:simpleType>
    </xsd:element>
    <xsd:element name="Formato" ma:index="9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0" nillable="true" ma:displayName="Orden" ma:internalName="Ord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8cf1b8fd-72df-4c21-8306-a5f720778edf">04</Orden>
    <Filtro xmlns="8cf1b8fd-72df-4c21-8306-a5f720778edf">2013</Filtro>
    <Formato xmlns="8cf1b8fd-72df-4c21-8306-a5f720778edf">/Style%20Library/Images/xls.svg</Formato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StartDate xmlns="http://schemas.microsoft.com/sharepoint/v3" xsi:nil="true"/>
    <PublishingExpirationDate xmlns="http://schemas.microsoft.com/sharepoint/v3" xsi:nil="true"/>
    <_dlc_DocId xmlns="b150946a-e91e-41f5-8b47-a9dbc3d237ee">AEVVZYF6TF2M-981-5</_dlc_DocId>
    <_dlc_DocIdUrl xmlns="b150946a-e91e-41f5-8b47-a9dbc3d237ee">
      <Url>http://www.aerocivil.gov.co/AAeronautica/Estadisticas/Calidad-Servicio/Cumplimiento/_layouts/DocIdRedir.aspx?ID=AEVVZYF6TF2M-981-5</Url>
      <Description>AEVVZYF6TF2M-981-5</Description>
    </_dlc_DocIdUrl>
  </documentManagement>
</p:properties>
</file>

<file path=customXml/itemProps1.xml><?xml version="1.0" encoding="utf-8"?>
<ds:datastoreItem xmlns:ds="http://schemas.openxmlformats.org/officeDocument/2006/customXml" ds:itemID="{4F2537AF-A5E0-452D-A389-C3A560831DC0}"/>
</file>

<file path=customXml/itemProps2.xml><?xml version="1.0" encoding="utf-8"?>
<ds:datastoreItem xmlns:ds="http://schemas.openxmlformats.org/officeDocument/2006/customXml" ds:itemID="{A1444FFD-FAA1-4750-BC13-31BE651E2F25}"/>
</file>

<file path=customXml/itemProps3.xml><?xml version="1.0" encoding="utf-8"?>
<ds:datastoreItem xmlns:ds="http://schemas.openxmlformats.org/officeDocument/2006/customXml" ds:itemID="{B8ABF196-BF19-44B2-9E2F-DA48AED266B9}"/>
</file>

<file path=customXml/itemProps4.xml><?xml version="1.0" encoding="utf-8"?>
<ds:datastoreItem xmlns:ds="http://schemas.openxmlformats.org/officeDocument/2006/customXml" ds:itemID="{A1444FFD-FAA1-4750-BC13-31BE651E2F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AEROP. INTER</vt:lpstr>
      <vt:lpstr>AEROP. NACI</vt:lpstr>
      <vt:lpstr>EMPRESAS INTER</vt:lpstr>
      <vt:lpstr>EMPRESAS NACI</vt:lpstr>
      <vt:lpstr>TOTAL AEROPUERTOS</vt:lpstr>
      <vt:lpstr>TOTAL EMPRESAS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de cumplimiento mayo 2013</dc:title>
  <dc:creator>Tatiana del Pilar Ballen Lozano</dc:creator>
  <cp:lastModifiedBy>Tatiana del Pilar Ballen Lozano</cp:lastModifiedBy>
  <dcterms:created xsi:type="dcterms:W3CDTF">2013-07-23T13:29:48Z</dcterms:created>
  <dcterms:modified xsi:type="dcterms:W3CDTF">2013-08-20T17:23:06Z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7f2b2f5b-b4e9-4d96-82e4-585402f92947</vt:lpwstr>
  </property>
  <property fmtid="{D5CDD505-2E9C-101B-9397-08002B2CF9AE}" pid="3" name="ContentTypeId">
    <vt:lpwstr>0x01010074E918C3DD5CC44FB08F5A2D78177FFA</vt:lpwstr>
  </property>
</Properties>
</file>